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HOUR.HP\OneDrive\Desktop\PROVISOIRE FICHIER\"/>
    </mc:Choice>
  </mc:AlternateContent>
  <xr:revisionPtr revIDLastSave="0" documentId="13_ncr:1_{36D07249-1538-47F0-A0B2-1075A87BA808}" xr6:coauthVersionLast="47" xr6:coauthVersionMax="47" xr10:uidLastSave="{00000000-0000-0000-0000-000000000000}"/>
  <bookViews>
    <workbookView xWindow="-90" yWindow="-90" windowWidth="19380" windowHeight="10260" firstSheet="5" activeTab="5" xr2:uid="{A9A098A0-B039-413B-8CA5-69FB57DB912F}"/>
  </bookViews>
  <sheets>
    <sheet name="RESULTAT A PUBLIER" sheetId="1" state="hidden" r:id="rId1"/>
    <sheet name="JOUEURS R(1)" sheetId="21" state="hidden" r:id="rId2"/>
    <sheet name="JOUEURS N(3)" sheetId="20" state="hidden" r:id="rId3"/>
    <sheet name="JOUEURS N(2)" sheetId="18" state="hidden" r:id="rId4"/>
    <sheet name="REGIONAL (1)" sheetId="24" state="hidden" r:id="rId5"/>
    <sheet name="NATIONAL (3)" sheetId="3" r:id="rId6"/>
    <sheet name="NATIONAL (2)" sheetId="23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3" l="1"/>
  <c r="F10" i="3"/>
  <c r="G8" i="3"/>
  <c r="G11" i="3"/>
  <c r="G10" i="3"/>
  <c r="G5" i="3"/>
  <c r="G6" i="3"/>
  <c r="G7" i="3"/>
  <c r="G9" i="3"/>
  <c r="G4" i="3"/>
  <c r="F8" i="3"/>
  <c r="F5" i="3"/>
  <c r="F6" i="3"/>
  <c r="F7" i="3"/>
  <c r="F9" i="3"/>
  <c r="F4" i="3"/>
  <c r="M7" i="3"/>
  <c r="K7" i="3"/>
  <c r="P4" i="3"/>
  <c r="O4" i="3"/>
  <c r="O9" i="3"/>
  <c r="M9" i="3" s="1"/>
  <c r="O10" i="3"/>
  <c r="M10" i="3" s="1"/>
  <c r="N6" i="3"/>
  <c r="M6" i="3" s="1"/>
  <c r="N5" i="3"/>
  <c r="M5" i="3" s="1"/>
  <c r="N11" i="3"/>
  <c r="M11" i="3" s="1"/>
  <c r="N8" i="3"/>
  <c r="K8" i="3" s="1"/>
  <c r="C10" i="3"/>
  <c r="E10" i="3"/>
  <c r="E6" i="3"/>
  <c r="E5" i="3"/>
  <c r="E11" i="3"/>
  <c r="E8" i="3"/>
  <c r="E4" i="3"/>
  <c r="E9" i="3"/>
  <c r="E7" i="3"/>
  <c r="C6" i="3"/>
  <c r="C5" i="3"/>
  <c r="C11" i="3"/>
  <c r="C8" i="3"/>
  <c r="C4" i="3"/>
  <c r="C9" i="3"/>
  <c r="C7" i="3"/>
  <c r="C9" i="20"/>
  <c r="I6" i="24"/>
  <c r="I4" i="24"/>
  <c r="H5" i="24"/>
  <c r="I5" i="24"/>
  <c r="H6" i="24"/>
  <c r="H4" i="24"/>
  <c r="G6" i="24"/>
  <c r="G4" i="24"/>
  <c r="G5" i="24"/>
  <c r="F6" i="24"/>
  <c r="F4" i="24"/>
  <c r="F5" i="24"/>
  <c r="K3" i="21"/>
  <c r="L3" i="21"/>
  <c r="E5" i="24"/>
  <c r="E4" i="24"/>
  <c r="E6" i="24"/>
  <c r="D4" i="24"/>
  <c r="D6" i="24"/>
  <c r="C5" i="24"/>
  <c r="C4" i="24"/>
  <c r="C6" i="24"/>
  <c r="M6" i="24"/>
  <c r="K6" i="24" s="1"/>
  <c r="M4" i="24"/>
  <c r="K4" i="24" s="1"/>
  <c r="M5" i="24"/>
  <c r="K5" i="24" s="1"/>
  <c r="C3" i="21"/>
  <c r="D5" i="24" s="1"/>
  <c r="C17" i="20"/>
  <c r="C3" i="18"/>
  <c r="C4" i="18"/>
  <c r="C5" i="18"/>
  <c r="C6" i="18"/>
  <c r="C3" i="20"/>
  <c r="D6" i="3" s="1"/>
  <c r="C4" i="20"/>
  <c r="D5" i="3" s="1"/>
  <c r="C5" i="20"/>
  <c r="D11" i="3" s="1"/>
  <c r="C6" i="20"/>
  <c r="D8" i="3" s="1"/>
  <c r="C7" i="20"/>
  <c r="D4" i="3" s="1"/>
  <c r="C8" i="20"/>
  <c r="D9" i="3" s="1"/>
  <c r="C10" i="20"/>
  <c r="C11" i="20"/>
  <c r="D7" i="3" s="1"/>
  <c r="C12" i="20"/>
  <c r="D10" i="3" s="1"/>
  <c r="C13" i="20"/>
  <c r="C14" i="20"/>
  <c r="C15" i="20"/>
  <c r="C16" i="20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3" i="1"/>
  <c r="H10" i="3" l="1"/>
  <c r="H7" i="3"/>
  <c r="H9" i="3"/>
  <c r="H11" i="3"/>
  <c r="H8" i="3"/>
  <c r="H5" i="3"/>
  <c r="H6" i="3"/>
  <c r="H4" i="3"/>
  <c r="M4" i="3"/>
  <c r="M8" i="3"/>
  <c r="I4" i="3"/>
  <c r="I5" i="3"/>
  <c r="I7" i="3"/>
  <c r="I9" i="3"/>
  <c r="I6" i="3"/>
  <c r="I11" i="3"/>
  <c r="K11" i="3"/>
  <c r="I8" i="3"/>
  <c r="I10" i="3"/>
  <c r="K10" i="3"/>
  <c r="K4" i="3"/>
  <c r="K5" i="3"/>
  <c r="K6" i="3"/>
  <c r="K9" i="3"/>
</calcChain>
</file>

<file path=xl/sharedStrings.xml><?xml version="1.0" encoding="utf-8"?>
<sst xmlns="http://schemas.openxmlformats.org/spreadsheetml/2006/main" count="435" uniqueCount="179">
  <si>
    <t>CADRE</t>
  </si>
  <si>
    <t>SAISON 2025 2026</t>
  </si>
  <si>
    <t>SITUATION PROVISOIRE CLASSEMENT</t>
  </si>
  <si>
    <t>LMB Cat. NATIONALE</t>
  </si>
  <si>
    <t>classement_competition_LMB-LIGUE-CADRE-T1-N3_R1-NICE.csv</t>
  </si>
  <si>
    <t>classement_competition_LMB-LIGUE-CADRE-T2-N3-CAVAILLON.csv</t>
  </si>
  <si>
    <t>classement_competition_LMB-LIGUE-CADRE-T3-N3_R1-LA GARDE.csv</t>
  </si>
  <si>
    <t>classement_competition_LMB-LIGUE-CADRE-T3-M_N-LA GARDE.csv</t>
  </si>
  <si>
    <t>LMB</t>
  </si>
  <si>
    <t>CLASSEMENT</t>
  </si>
  <si>
    <t>Cat.</t>
  </si>
  <si>
    <t>Licence</t>
  </si>
  <si>
    <t>Joueur</t>
  </si>
  <si>
    <t>Club</t>
  </si>
  <si>
    <t>TOTAL POINTS Equiv. 3,10</t>
  </si>
  <si>
    <t>TOTAL POINTS Equiv. 2,80</t>
  </si>
  <si>
    <t>TOTAL Reprises</t>
  </si>
  <si>
    <t>Moyenne (3,10)</t>
  </si>
  <si>
    <t>Moyenne (2,80)</t>
  </si>
  <si>
    <t>Nombres tournois</t>
  </si>
  <si>
    <t>nombre tournoi minimum (qualification)</t>
  </si>
  <si>
    <t>meilleurs tournois pris en compte</t>
  </si>
  <si>
    <t>Meilleurs tournois (point match)</t>
  </si>
  <si>
    <t>Moyenne (3,10) MINI Cat.</t>
  </si>
  <si>
    <t>Moyenne (2,80) MINI Cat.</t>
  </si>
  <si>
    <t xml:space="preserve"> LMB</t>
  </si>
  <si>
    <t xml:space="preserve"> LMB-N2</t>
  </si>
  <si>
    <t>N2</t>
  </si>
  <si>
    <t/>
  </si>
  <si>
    <t>101139Z</t>
  </si>
  <si>
    <t>FONTAINE DANY</t>
  </si>
  <si>
    <t>19023 – BILLARD CLUB GARDEEN</t>
  </si>
  <si>
    <t>104469B</t>
  </si>
  <si>
    <t>CHAPUIS ERIC</t>
  </si>
  <si>
    <t>19056 – BILLARD CLUB DE NICE</t>
  </si>
  <si>
    <t>020635R</t>
  </si>
  <si>
    <t>DEFRETIN JOEL</t>
  </si>
  <si>
    <t>140803N</t>
  </si>
  <si>
    <t>DREMEAUX JEAN PIERRE</t>
  </si>
  <si>
    <t xml:space="preserve"> LMB-N3</t>
  </si>
  <si>
    <t>N3</t>
  </si>
  <si>
    <t>022476M</t>
  </si>
  <si>
    <t>VIVALDI ANDRE</t>
  </si>
  <si>
    <t>19106 – BILLARD CLUB VINONNAIS</t>
  </si>
  <si>
    <t>129036Y</t>
  </si>
  <si>
    <t>FERHAT ACHOUR</t>
  </si>
  <si>
    <t>016838Q</t>
  </si>
  <si>
    <t>COURBOT LUDWIG</t>
  </si>
  <si>
    <t>19001 – S. S. A. B. D AIX EN PROVENCE</t>
  </si>
  <si>
    <t>022067T</t>
  </si>
  <si>
    <t>FERAUD GERARD</t>
  </si>
  <si>
    <t>19027 – ACADEMIE DE BILLARD DE BOLLENE</t>
  </si>
  <si>
    <t>013111H</t>
  </si>
  <si>
    <t>FERNANDEZ MARC</t>
  </si>
  <si>
    <t>19021 – BILLARD CLUB CAVAILLONNAIS</t>
  </si>
  <si>
    <t>022366G</t>
  </si>
  <si>
    <t>RIBOLLA PATRICE</t>
  </si>
  <si>
    <t>023184S</t>
  </si>
  <si>
    <t>BALLIGAND SERGE</t>
  </si>
  <si>
    <t>19059 – BILLARD CLUB ROQUEBRUNOIS</t>
  </si>
  <si>
    <t>168834Q</t>
  </si>
  <si>
    <t>SIEGLER JEAN PIERRE</t>
  </si>
  <si>
    <t>19006 – BILLARD CLUB CARPENTRASSIEN</t>
  </si>
  <si>
    <t>144788U</t>
  </si>
  <si>
    <t>ZOPPI AIME</t>
  </si>
  <si>
    <t>021821H</t>
  </si>
  <si>
    <t>ANTONIN ALAIN</t>
  </si>
  <si>
    <t>022209F</t>
  </si>
  <si>
    <t>LIEGEOIS DOMINIQUE</t>
  </si>
  <si>
    <t>022268M</t>
  </si>
  <si>
    <t>MOLAND PHILIPPE</t>
  </si>
  <si>
    <t>19061 – ACAD.BILLARD ST RAPHAEL</t>
  </si>
  <si>
    <t>CD06</t>
  </si>
  <si>
    <t>CD06-R1</t>
  </si>
  <si>
    <t>R1</t>
  </si>
  <si>
    <t>159130S</t>
  </si>
  <si>
    <t>ALVAREZ PHILIPPE</t>
  </si>
  <si>
    <t>CD83</t>
  </si>
  <si>
    <t>CD83-R1</t>
  </si>
  <si>
    <t>186880F</t>
  </si>
  <si>
    <t>LUNEAU JEAN CLAUDE</t>
  </si>
  <si>
    <t>168288X</t>
  </si>
  <si>
    <t>LANNURIEN THIERRY</t>
  </si>
  <si>
    <t>Colonne19</t>
  </si>
  <si>
    <t>CLS</t>
  </si>
  <si>
    <t>CAT</t>
  </si>
  <si>
    <t>LICENCE</t>
  </si>
  <si>
    <t>NOM PRENOM</t>
  </si>
  <si>
    <t>CLUB</t>
  </si>
  <si>
    <t>Pts 2,80m</t>
  </si>
  <si>
    <t>Nb Rep</t>
  </si>
  <si>
    <t>Moy 2,80m</t>
  </si>
  <si>
    <t>Moy 3,10m</t>
  </si>
  <si>
    <t>Classt général</t>
  </si>
  <si>
    <t>Pts match</t>
  </si>
  <si>
    <t>Série</t>
  </si>
  <si>
    <t>BILLARD CLUB DE NICE</t>
  </si>
  <si>
    <t>FERNANDEZ</t>
  </si>
  <si>
    <t>MARC</t>
  </si>
  <si>
    <t>BILLARD CLUB CAVAILLONNAIS</t>
  </si>
  <si>
    <t>BILLARD CLUB GARDEEN</t>
  </si>
  <si>
    <t>FERHAT</t>
  </si>
  <si>
    <t>ACHOUR</t>
  </si>
  <si>
    <t>FERAUD</t>
  </si>
  <si>
    <t>GERARD</t>
  </si>
  <si>
    <t>ACADEMIE DE BILLARD DE BOLLENE</t>
  </si>
  <si>
    <t>COURBOT</t>
  </si>
  <si>
    <t>LUDWIG</t>
  </si>
  <si>
    <t>S. S. A. B. D AIX EN PROVENCE</t>
  </si>
  <si>
    <t>SIEGLER</t>
  </si>
  <si>
    <t>JEAN PIERRE</t>
  </si>
  <si>
    <t>BILLARD CLUB CARPENTRASSIEN</t>
  </si>
  <si>
    <t>ANTONIN</t>
  </si>
  <si>
    <t>ALAIN</t>
  </si>
  <si>
    <t>—</t>
  </si>
  <si>
    <t>NOM</t>
  </si>
  <si>
    <t>PRENOM</t>
  </si>
  <si>
    <t>Nb Pts</t>
  </si>
  <si>
    <t>Nb Reprises</t>
  </si>
  <si>
    <t>Pts Tournois</t>
  </si>
  <si>
    <t>TOURNOI N°3 
LA GARDE</t>
  </si>
  <si>
    <t>FONTAINE</t>
  </si>
  <si>
    <t>DANY</t>
  </si>
  <si>
    <t>CHAPUIS</t>
  </si>
  <si>
    <t>ERIC</t>
  </si>
  <si>
    <t>DEFRETIN</t>
  </si>
  <si>
    <t>JOEL</t>
  </si>
  <si>
    <t>DREMEAUX</t>
  </si>
  <si>
    <t>CAT2</t>
  </si>
  <si>
    <t>LISTE DES JOUEURS  N3</t>
  </si>
  <si>
    <t>TN1
NICE</t>
  </si>
  <si>
    <t>TN2
CAVAILLON</t>
  </si>
  <si>
    <t>TN3
LA GARDE</t>
  </si>
  <si>
    <t>TN4
SISTERON</t>
  </si>
  <si>
    <t>TN4
BOLENE</t>
  </si>
  <si>
    <t>TN5
NICE</t>
  </si>
  <si>
    <t>TN5
ROQUEBRUNE</t>
  </si>
  <si>
    <t>tn1</t>
  </si>
  <si>
    <t>tn2</t>
  </si>
  <si>
    <t>tn3</t>
  </si>
  <si>
    <t>tn4</t>
  </si>
  <si>
    <t>tn5</t>
  </si>
  <si>
    <t>tn4 bis</t>
  </si>
  <si>
    <t>tn5 bis</t>
  </si>
  <si>
    <t>Total pts Tounois</t>
  </si>
  <si>
    <t>2 meilleurs Tournois</t>
  </si>
  <si>
    <t>Nb effectués</t>
  </si>
  <si>
    <t>Nombres tournois effectués par le joueur</t>
  </si>
  <si>
    <t>Moyenne 
(3,10m)</t>
  </si>
  <si>
    <t>Moyenne 
(2,80m)</t>
  </si>
  <si>
    <t>Total
Points</t>
  </si>
  <si>
    <t>Nb
Reprises</t>
  </si>
  <si>
    <t xml:space="preserve">Total des (2)
 Meilleurs tournois </t>
  </si>
  <si>
    <t>Total Pts
de Tournois</t>
  </si>
  <si>
    <t>NOM Prénom</t>
  </si>
  <si>
    <t>N° LICENCE</t>
  </si>
  <si>
    <t>Nom Prénom</t>
  </si>
  <si>
    <t>159130 S</t>
  </si>
  <si>
    <t>TOURNOI N°1 
FREJUS</t>
  </si>
  <si>
    <t>TOURNOI N°2
CARPENTRAS</t>
  </si>
  <si>
    <t>TOURNOI N°3 
CAVAILLON</t>
  </si>
  <si>
    <t>LIBRE</t>
  </si>
  <si>
    <t>LISTE DES JOUEURS  R1</t>
  </si>
  <si>
    <t>LISTE DES JOUEURS  N2</t>
  </si>
  <si>
    <t>DUBREUIL</t>
  </si>
  <si>
    <t>FRANCK</t>
  </si>
  <si>
    <t>FREJUS</t>
  </si>
  <si>
    <t>GIBARROUX</t>
  </si>
  <si>
    <t>CRISTOPHE</t>
  </si>
  <si>
    <t>118661X</t>
  </si>
  <si>
    <t xml:space="preserve">Classement </t>
  </si>
  <si>
    <t>TN3
CAVAILLON</t>
  </si>
  <si>
    <t>TN2
CARPENTRAS</t>
  </si>
  <si>
    <t>TN1
FREJUS</t>
  </si>
  <si>
    <t>TN4
NICE</t>
  </si>
  <si>
    <t>TN5
VINON</t>
  </si>
  <si>
    <t>tn3 BIS</t>
  </si>
  <si>
    <t xml:space="preserve">tn4 </t>
  </si>
  <si>
    <t>Moyenne 
(3,10m) conv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</si>
</sst>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2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8"/>
      <color theme="5" tint="-0.249977111117893"/>
      <name val="Aptos Narrow"/>
      <family val="2"/>
      <scheme val="minor"/>
    </font>
    <font>
      <b/>
      <sz val="22"/>
      <color rgb="FF7030A0"/>
      <name val="Aptos Narrow"/>
      <family val="2"/>
      <scheme val="minor"/>
    </font>
    <font>
      <b/>
      <sz val="14"/>
      <color rgb="FF7030A0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8"/>
      <color rgb="FF7030A0"/>
      <name val="Aptos Narrow"/>
      <family val="2"/>
      <scheme val="minor"/>
    </font>
    <font>
      <sz val="10"/>
      <color theme="7"/>
      <name val="Aptos Narrow"/>
      <family val="2"/>
      <scheme val="minor"/>
    </font>
    <font>
      <sz val="8"/>
      <color rgb="FF7030A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i/>
      <sz val="8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rgb="FF00B0F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8"/>
      <color theme="7" tint="-0.249977111117893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sz val="8"/>
      <color theme="8" tint="-0.249977111117893"/>
      <name val="Aptos Narrow"/>
      <family val="2"/>
      <scheme val="minor"/>
    </font>
    <font>
      <b/>
      <sz val="12"/>
      <color rgb="FF7030A0"/>
      <name val="Aptos Narrow"/>
      <family val="2"/>
      <scheme val="minor"/>
    </font>
    <font>
      <b/>
      <sz val="16"/>
      <color rgb="FF7030A0"/>
      <name val="Aptos Narrow"/>
      <family val="2"/>
      <scheme val="minor"/>
    </font>
    <font>
      <b/>
      <i/>
      <sz val="10"/>
      <color rgb="FF7030A0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8" tint="-0.249977111117893"/>
      <name val="Aptos Narrow"/>
      <family val="2"/>
      <scheme val="minor"/>
    </font>
    <font>
      <b/>
      <sz val="10"/>
      <color rgb="FF7030A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vertical="center" wrapText="1" shrinkToFit="1"/>
    </xf>
    <xf numFmtId="3" fontId="4" fillId="2" borderId="0" xfId="0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" vertical="top"/>
    </xf>
    <xf numFmtId="0" fontId="0" fillId="2" borderId="0" xfId="0" applyFill="1"/>
    <xf numFmtId="3" fontId="5" fillId="2" borderId="0" xfId="0" applyNumberFormat="1" applyFont="1" applyFill="1" applyAlignment="1">
      <alignment horizontal="left" vertical="center"/>
    </xf>
    <xf numFmtId="164" fontId="6" fillId="2" borderId="0" xfId="0" applyNumberFormat="1" applyFont="1" applyFill="1"/>
    <xf numFmtId="3" fontId="5" fillId="2" borderId="0" xfId="0" applyNumberFormat="1" applyFont="1" applyFill="1" applyAlignment="1">
      <alignment horizontal="center" vertical="center" wrapText="1" shrinkToFit="1"/>
    </xf>
    <xf numFmtId="3" fontId="7" fillId="2" borderId="0" xfId="0" applyNumberFormat="1" applyFont="1" applyFill="1" applyAlignment="1">
      <alignment horizontal="center" wrapText="1" shrinkToFit="1"/>
    </xf>
    <xf numFmtId="165" fontId="8" fillId="2" borderId="0" xfId="0" applyNumberFormat="1" applyFont="1" applyFill="1"/>
    <xf numFmtId="3" fontId="0" fillId="2" borderId="0" xfId="0" applyNumberFormat="1" applyFill="1"/>
    <xf numFmtId="164" fontId="9" fillId="2" borderId="1" xfId="0" applyNumberFormat="1" applyFont="1" applyFill="1" applyBorder="1" applyAlignment="1">
      <alignment horizontal="center" textRotation="90" wrapText="1" shrinkToFit="1"/>
    </xf>
    <xf numFmtId="3" fontId="10" fillId="3" borderId="0" xfId="0" applyNumberFormat="1" applyFont="1" applyFill="1" applyAlignment="1">
      <alignment horizontal="center" vertical="center" wrapText="1" shrinkToFit="1"/>
    </xf>
    <xf numFmtId="164" fontId="2" fillId="3" borderId="0" xfId="0" applyNumberFormat="1" applyFont="1" applyFill="1" applyAlignment="1">
      <alignment horizontal="center"/>
    </xf>
    <xf numFmtId="3" fontId="1" fillId="3" borderId="0" xfId="0" applyNumberFormat="1" applyFont="1" applyFill="1" applyAlignment="1">
      <alignment horizontal="center" vertical="center" wrapText="1" shrinkToFit="1"/>
    </xf>
    <xf numFmtId="164" fontId="1" fillId="4" borderId="0" xfId="0" applyNumberFormat="1" applyFont="1" applyFill="1" applyAlignment="1">
      <alignment horizontal="center" vertical="center" wrapText="1" shrinkToFit="1"/>
    </xf>
    <xf numFmtId="3" fontId="11" fillId="3" borderId="0" xfId="0" applyNumberFormat="1" applyFont="1" applyFill="1" applyAlignment="1">
      <alignment horizontal="center" vertical="center" wrapText="1" shrinkToFit="1"/>
    </xf>
    <xf numFmtId="165" fontId="12" fillId="4" borderId="0" xfId="0" applyNumberFormat="1" applyFont="1" applyFill="1" applyAlignment="1">
      <alignment horizontal="center" vertical="center" wrapText="1" shrinkToFit="1"/>
    </xf>
    <xf numFmtId="3" fontId="13" fillId="2" borderId="0" xfId="0" applyNumberFormat="1" applyFont="1" applyFill="1" applyAlignment="1">
      <alignment horizontal="center"/>
    </xf>
    <xf numFmtId="164" fontId="13" fillId="2" borderId="0" xfId="0" applyNumberFormat="1" applyFont="1" applyFill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left" vertical="center"/>
    </xf>
    <xf numFmtId="4" fontId="18" fillId="2" borderId="1" xfId="0" applyNumberFormat="1" applyFont="1" applyFill="1" applyBorder="1" applyAlignment="1">
      <alignment horizontal="center" vertical="center" wrapText="1" shrinkToFit="1"/>
    </xf>
    <xf numFmtId="4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center"/>
    </xf>
    <xf numFmtId="3" fontId="20" fillId="2" borderId="1" xfId="0" applyNumberFormat="1" applyFont="1" applyFill="1" applyBorder="1" applyAlignment="1">
      <alignment horizontal="center" wrapText="1" shrinkToFit="1"/>
    </xf>
    <xf numFmtId="3" fontId="7" fillId="2" borderId="1" xfId="0" applyNumberFormat="1" applyFont="1" applyFill="1" applyBorder="1" applyAlignment="1">
      <alignment horizontal="center" wrapText="1" shrinkToFit="1"/>
    </xf>
    <xf numFmtId="0" fontId="15" fillId="2" borderId="1" xfId="0" applyFont="1" applyFill="1" applyBorder="1" applyAlignment="1">
      <alignment horizontal="center" vertical="center" wrapText="1"/>
    </xf>
    <xf numFmtId="165" fontId="21" fillId="2" borderId="1" xfId="0" applyNumberFormat="1" applyFont="1" applyFill="1" applyBorder="1" applyAlignment="1">
      <alignment horizontal="center" wrapText="1" shrinkToFit="1"/>
    </xf>
    <xf numFmtId="3" fontId="5" fillId="2" borderId="0" xfId="0" applyNumberFormat="1" applyFont="1" applyFill="1" applyAlignment="1">
      <alignment horizontal="center"/>
    </xf>
    <xf numFmtId="164" fontId="0" fillId="0" borderId="0" xfId="0" applyNumberFormat="1"/>
    <xf numFmtId="165" fontId="8" fillId="0" borderId="0" xfId="0" applyNumberFormat="1" applyFont="1"/>
    <xf numFmtId="0" fontId="15" fillId="0" borderId="1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164" fontId="19" fillId="0" borderId="1" xfId="0" applyNumberFormat="1" applyFont="1" applyBorder="1" applyAlignment="1">
      <alignment horizontal="center"/>
    </xf>
    <xf numFmtId="3" fontId="20" fillId="0" borderId="1" xfId="0" applyNumberFormat="1" applyFont="1" applyBorder="1" applyAlignment="1">
      <alignment horizontal="center" wrapText="1" shrinkToFit="1"/>
    </xf>
    <xf numFmtId="0" fontId="15" fillId="0" borderId="1" xfId="0" applyFont="1" applyBorder="1" applyAlignment="1">
      <alignment horizontal="center" vertical="center" wrapText="1"/>
    </xf>
    <xf numFmtId="165" fontId="21" fillId="0" borderId="1" xfId="0" applyNumberFormat="1" applyFont="1" applyBorder="1" applyAlignment="1">
      <alignment horizontal="center" wrapText="1" shrinkToFit="1"/>
    </xf>
    <xf numFmtId="0" fontId="0" fillId="2" borderId="0" xfId="0" applyFill="1" applyAlignment="1">
      <alignment horizontal="left"/>
    </xf>
    <xf numFmtId="4" fontId="18" fillId="0" borderId="1" xfId="0" applyNumberFormat="1" applyFont="1" applyBorder="1" applyAlignment="1">
      <alignment horizontal="left" vertical="center" wrapText="1" shrinkToFit="1"/>
    </xf>
    <xf numFmtId="0" fontId="0" fillId="0" borderId="0" xfId="0" applyAlignment="1">
      <alignment horizontal="left"/>
    </xf>
    <xf numFmtId="3" fontId="5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4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3" fontId="19" fillId="0" borderId="1" xfId="0" applyNumberFormat="1" applyFont="1" applyBorder="1" applyAlignment="1">
      <alignment horizontal="center" wrapText="1" shrinkToFit="1"/>
    </xf>
    <xf numFmtId="0" fontId="23" fillId="0" borderId="1" xfId="0" applyFont="1" applyBorder="1" applyAlignment="1">
      <alignment horizontal="center" vertical="center" wrapText="1"/>
    </xf>
    <xf numFmtId="3" fontId="24" fillId="0" borderId="1" xfId="0" applyNumberFormat="1" applyFont="1" applyBorder="1" applyAlignment="1">
      <alignment horizontal="center" vertical="center"/>
    </xf>
    <xf numFmtId="3" fontId="24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0" fontId="0" fillId="7" borderId="0" xfId="0" applyFill="1" applyAlignment="1">
      <alignment horizontal="center"/>
    </xf>
    <xf numFmtId="0" fontId="25" fillId="5" borderId="0" xfId="0" applyFont="1" applyFill="1" applyAlignment="1">
      <alignment horizontal="center"/>
    </xf>
    <xf numFmtId="0" fontId="25" fillId="5" borderId="0" xfId="0" applyFont="1" applyFill="1"/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center" vertical="center"/>
    </xf>
    <xf numFmtId="0" fontId="25" fillId="6" borderId="0" xfId="0" applyFont="1" applyFill="1" applyAlignment="1">
      <alignment horizontal="center"/>
    </xf>
    <xf numFmtId="0" fontId="25" fillId="6" borderId="0" xfId="0" applyFont="1" applyFill="1"/>
    <xf numFmtId="0" fontId="25" fillId="6" borderId="0" xfId="0" applyFont="1" applyFill="1" applyAlignment="1">
      <alignment horizontal="left" vertical="center"/>
    </xf>
    <xf numFmtId="0" fontId="25" fillId="6" borderId="0" xfId="0" applyFont="1" applyFill="1" applyAlignment="1">
      <alignment horizontal="center" vertical="center"/>
    </xf>
    <xf numFmtId="0" fontId="25" fillId="9" borderId="0" xfId="0" applyFont="1" applyFill="1" applyAlignment="1">
      <alignment horizontal="center"/>
    </xf>
    <xf numFmtId="0" fontId="25" fillId="9" borderId="0" xfId="0" applyFont="1" applyFill="1"/>
    <xf numFmtId="0" fontId="25" fillId="9" borderId="0" xfId="0" applyFont="1" applyFill="1" applyAlignment="1">
      <alignment horizontal="left" vertical="center"/>
    </xf>
    <xf numFmtId="0" fontId="25" fillId="9" borderId="0" xfId="0" applyFont="1" applyFill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 wrapText="1" shrinkToFit="1"/>
    </xf>
    <xf numFmtId="0" fontId="0" fillId="8" borderId="1" xfId="0" applyFill="1" applyBorder="1" applyAlignment="1">
      <alignment horizontal="center" vertical="center" textRotation="90"/>
    </xf>
    <xf numFmtId="0" fontId="21" fillId="0" borderId="1" xfId="0" applyFont="1" applyBorder="1" applyAlignment="1">
      <alignment horizontal="center" wrapText="1" shrinkToFit="1"/>
    </xf>
    <xf numFmtId="164" fontId="27" fillId="2" borderId="1" xfId="0" applyNumberFormat="1" applyFont="1" applyFill="1" applyBorder="1" applyAlignment="1">
      <alignment horizontal="center" vertical="center" wrapText="1" shrinkToFit="1"/>
    </xf>
    <xf numFmtId="164" fontId="1" fillId="4" borderId="1" xfId="0" applyNumberFormat="1" applyFont="1" applyFill="1" applyBorder="1" applyAlignment="1">
      <alignment horizontal="center" vertical="center" wrapText="1" shrinkToFit="1"/>
    </xf>
    <xf numFmtId="3" fontId="1" fillId="3" borderId="1" xfId="0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vertical="center"/>
    </xf>
    <xf numFmtId="0" fontId="25" fillId="0" borderId="0" xfId="0" applyFont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25" fillId="5" borderId="0" xfId="0" applyFont="1" applyFill="1" applyAlignment="1">
      <alignment horizontal="left"/>
    </xf>
    <xf numFmtId="0" fontId="25" fillId="6" borderId="0" xfId="0" applyFont="1" applyFill="1" applyAlignment="1">
      <alignment horizontal="left"/>
    </xf>
    <xf numFmtId="0" fontId="25" fillId="9" borderId="0" xfId="0" applyFont="1" applyFill="1" applyAlignment="1">
      <alignment horizontal="left"/>
    </xf>
    <xf numFmtId="0" fontId="24" fillId="5" borderId="0" xfId="0" applyFont="1" applyFill="1" applyAlignment="1">
      <alignment horizontal="center" vertical="center"/>
    </xf>
    <xf numFmtId="0" fontId="0" fillId="7" borderId="0" xfId="0" applyFill="1" applyAlignment="1">
      <alignment horizontal="center"/>
    </xf>
    <xf numFmtId="0" fontId="0" fillId="5" borderId="1" xfId="0" applyFill="1" applyBorder="1" applyAlignment="1">
      <alignment horizontal="center" vertical="center" textRotation="90"/>
    </xf>
    <xf numFmtId="0" fontId="0" fillId="8" borderId="1" xfId="0" applyFill="1" applyBorder="1" applyAlignment="1">
      <alignment horizontal="center" vertical="center" textRotation="90" wrapText="1"/>
    </xf>
    <xf numFmtId="0" fontId="0" fillId="8" borderId="1" xfId="0" applyFill="1" applyBorder="1" applyAlignment="1">
      <alignment horizontal="center" vertical="center" textRotation="90"/>
    </xf>
    <xf numFmtId="0" fontId="0" fillId="6" borderId="1" xfId="0" applyFill="1" applyBorder="1" applyAlignment="1">
      <alignment horizontal="center" vertical="center" textRotation="90" wrapText="1"/>
    </xf>
    <xf numFmtId="0" fontId="0" fillId="6" borderId="1" xfId="0" applyFill="1" applyBorder="1" applyAlignment="1">
      <alignment horizontal="center" vertical="center" textRotation="90"/>
    </xf>
    <xf numFmtId="0" fontId="0" fillId="5" borderId="1" xfId="0" applyFill="1" applyBorder="1" applyAlignment="1">
      <alignment horizontal="center" vertical="center" textRotation="90" wrapText="1"/>
    </xf>
    <xf numFmtId="3" fontId="3" fillId="2" borderId="0" xfId="0" applyNumberFormat="1" applyFont="1" applyFill="1" applyAlignment="1">
      <alignment horizontal="center" vertical="center" wrapText="1" shrinkToFit="1"/>
    </xf>
  </cellXfs>
  <cellStyles count="1">
    <cellStyle name="Normal" xfId="0" builtinId="0"/>
  </cellStyles>
  <dxfs count="117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>
          <bgColor rgb="FF00B0F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7030A0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7030A0"/>
        <name val="Aptos Narrow"/>
        <family val="2"/>
        <scheme val="minor"/>
      </font>
      <numFmt numFmtId="165" formatCode="#,##0.00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7030A0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7030A0"/>
        <name val="Aptos Narrow"/>
        <family val="2"/>
        <scheme val="minor"/>
      </font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8" tint="-0.249977111117893"/>
        <name val="Aptos Narrow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none"/>
      </font>
      <fill>
        <patternFill patternType="none">
          <fgColor rgb="FF000000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7030A0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7030A0"/>
        <name val="Aptos Narrow"/>
        <family val="2"/>
        <scheme val="minor"/>
      </font>
      <numFmt numFmtId="165" formatCode="#,##0.00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7030A0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7030A0"/>
        <name val="Aptos Narrow"/>
        <family val="2"/>
        <scheme val="minor"/>
      </font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7030A0"/>
        <name val="Aptos Narrow"/>
        <family val="2"/>
        <scheme val="minor"/>
      </font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8" tint="-0.249977111117893"/>
        <name val="Aptos Narrow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7030A0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7030A0"/>
        <name val="Aptos Narrow"/>
        <family val="2"/>
        <scheme val="minor"/>
      </font>
      <numFmt numFmtId="165" formatCode="#,##0.00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7030A0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7030A0"/>
        <name val="Aptos Narrow"/>
        <family val="2"/>
        <scheme val="minor"/>
      </font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8" tint="-0.249977111117893"/>
        <name val="Aptos Narrow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none"/>
      </font>
      <fill>
        <patternFill patternType="none">
          <fgColor rgb="FF000000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6BEB047-C563-467B-BCE9-34FA9C7744B3}" name="Tableau3111213141516" displayName="Tableau3111213141516" ref="A2:N5" totalsRowShown="0" headerRowDxfId="116" dataDxfId="115">
  <autoFilter ref="A2:N5" xr:uid="{24E0FF10-D92D-40BC-9945-B9C07640E265}"/>
  <tableColumns count="14">
    <tableColumn id="1" xr3:uid="{F72A7544-B1A8-403E-9883-B6AE4C16707A}" name="Classt général" dataDxfId="114"/>
    <tableColumn id="12" xr3:uid="{7273C6CC-2E6A-414A-8F41-D6E7180FDE7F}" name="N° LICENCE"/>
    <tableColumn id="13" xr3:uid="{7A5DE327-E0C0-4783-A7C6-F6D17BBE39FB}" name="Nom Prénom" dataDxfId="113">
      <calculatedColumnFormula>D3&amp;" "&amp;E3</calculatedColumnFormula>
    </tableColumn>
    <tableColumn id="2" xr3:uid="{20B65429-1F1D-43D3-AEC5-1E7DB105E3E1}" name="NOM" dataDxfId="112"/>
    <tableColumn id="3" xr3:uid="{EC65A744-393A-46B9-ACA1-E78CF77DC474}" name="PRENOM" dataDxfId="111"/>
    <tableColumn id="4" xr3:uid="{D1B99778-E13A-4399-B854-702258DD3E5D}" name="CLUB" dataDxfId="110"/>
    <tableColumn id="5" xr3:uid="{5756B970-3504-4743-95F3-7BCB6FBE5B54}" name="Pts match" dataDxfId="109"/>
    <tableColumn id="6" xr3:uid="{E3447A57-9130-47E0-85B8-89BDD99F1324}" name="Nb Pts" dataDxfId="108"/>
    <tableColumn id="7" xr3:uid="{8FF1B38B-E922-401D-888B-2C1CF28667A9}" name="Nb Reprises" dataDxfId="107"/>
    <tableColumn id="8" xr3:uid="{A8919C7E-65B0-41C3-8538-7321B7C69EB2}" name="Série" dataDxfId="106"/>
    <tableColumn id="9" xr3:uid="{C7219ADF-E4B3-4A42-896B-B208C6BF15F4}" name="Moy 3,10m" dataDxfId="105">
      <calculatedColumnFormula>Tableau3111213141516[[#This Row],[Nb Pts]]/Tableau3111213141516[[#This Row],[Nb Reprises]]*0.89</calculatedColumnFormula>
    </tableColumn>
    <tableColumn id="10" xr3:uid="{7231ADBB-4E57-4717-9FA8-B8DC19BC202B}" name="Moy 2,80m" dataDxfId="104">
      <calculatedColumnFormula>Tableau3111213141516[[#This Row],[Nb Pts]]/Tableau3111213141516[[#This Row],[Nb Reprises]]</calculatedColumnFormula>
    </tableColumn>
    <tableColumn id="11" xr3:uid="{910A81B1-C540-44B4-BBCA-CA10E7A617DA}" name="Pts Tournois" dataDxfId="103"/>
    <tableColumn id="14" xr3:uid="{D3253D1E-1350-465C-BA2B-7F170FB09AE0}" name="CAT2" dataDxfId="102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D7A88CD-0C53-44FC-BBFF-76A0C7CC23D7}" name="Tableau31112131415" displayName="Tableau31112131415" ref="A2:L17" totalsRowShown="0" headerRowDxfId="101" dataDxfId="100">
  <autoFilter ref="A2:L17" xr:uid="{24E0FF10-D92D-40BC-9945-B9C07640E265}"/>
  <tableColumns count="12">
    <tableColumn id="1" xr3:uid="{1592225A-799A-4C83-A108-D42106B5DD08}" name="Classt général" dataDxfId="99"/>
    <tableColumn id="13" xr3:uid="{E987AA01-30B2-4039-8BFD-305CC08EB8B5}" name="N° LICENCE" dataDxfId="98"/>
    <tableColumn id="15" xr3:uid="{53225251-64F7-4EF4-A578-2F775EEAF1D2}" name="Nom Prénom" dataDxfId="97">
      <calculatedColumnFormula>D3&amp;" "&amp;E3</calculatedColumnFormula>
    </tableColumn>
    <tableColumn id="2" xr3:uid="{86D4D12F-AE55-46D8-888C-C747CE87A986}" name="NOM" dataDxfId="96"/>
    <tableColumn id="3" xr3:uid="{1E40DE35-5D79-4A78-A4B4-232545D4C7B0}" name="PRENOM" dataDxfId="95"/>
    <tableColumn id="4" xr3:uid="{D9383934-81E0-4D4E-B1F6-056A137F4D0C}" name="CLUB" dataDxfId="94"/>
    <tableColumn id="5" xr3:uid="{5FAAF21A-52F9-4BFB-AFF8-87787C90D279}" name="Pts match" dataDxfId="93"/>
    <tableColumn id="6" xr3:uid="{98545382-F4C9-49A1-8D0F-E30430584503}" name="Nb Pts" dataDxfId="92"/>
    <tableColumn id="7" xr3:uid="{DA9AB922-DF26-4C88-B82F-78998C9CE9A4}" name="Nb Reprises" dataDxfId="91"/>
    <tableColumn id="8" xr3:uid="{AB1738D9-E826-4C9D-B87C-5A4859B814B7}" name="Série" dataDxfId="90"/>
    <tableColumn id="11" xr3:uid="{F8C41D38-CD37-4384-B018-DA85A58730E8}" name="Pts Tournois" dataDxfId="89"/>
    <tableColumn id="14" xr3:uid="{2F2EF5F5-13B9-45C1-B7BD-EA2B130CCE77}" name="CAT2" dataDxfId="88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5803518-6C29-4693-B96B-0593AD78384A}" name="Tableau3111213" displayName="Tableau3111213" ref="A2:N6" totalsRowShown="0" headerRowDxfId="87" dataDxfId="86">
  <autoFilter ref="A2:N6" xr:uid="{24E0FF10-D92D-40BC-9945-B9C07640E265}"/>
  <tableColumns count="14">
    <tableColumn id="1" xr3:uid="{0E2BA791-3FDE-4DDD-BA43-5E2ADD1D6D29}" name="Classt général" dataDxfId="85"/>
    <tableColumn id="13" xr3:uid="{0687AB9A-3467-4DF1-A13F-D459AB67A1B8}" name="N° LICENCE" dataDxfId="84"/>
    <tableColumn id="15" xr3:uid="{EE4F9474-E2EC-47AF-B3EC-B78DC7D43C29}" name="Nom Prénom" dataDxfId="83">
      <calculatedColumnFormula>D3&amp;" "&amp;E3</calculatedColumnFormula>
    </tableColumn>
    <tableColumn id="2" xr3:uid="{6C581FDC-D914-4BBE-9FB8-CAE66B13DA06}" name="NOM" dataDxfId="82"/>
    <tableColumn id="3" xr3:uid="{BF01C4F2-79A5-444F-9549-669826286AB6}" name="PRENOM" dataDxfId="81"/>
    <tableColumn id="4" xr3:uid="{9E1381F6-F620-43EA-A5C2-69DEFE174823}" name="CLUB" dataDxfId="80"/>
    <tableColumn id="5" xr3:uid="{15475F8B-4261-4364-9A9B-A39E82B941A6}" name="Pts match" dataDxfId="79"/>
    <tableColumn id="6" xr3:uid="{A3BB0848-C2AB-48B5-A806-3E288013A0D7}" name="Nb Pts" dataDxfId="78"/>
    <tableColumn id="7" xr3:uid="{F7DBA626-C4BD-4890-8B01-9BF0702627F0}" name="Nb Reprises" dataDxfId="77"/>
    <tableColumn id="8" xr3:uid="{607F0889-08CB-4947-A457-5F1AE2D0F0F4}" name="Série" dataDxfId="76"/>
    <tableColumn id="9" xr3:uid="{7465162E-B62D-47C0-9C78-8A94BBE2C062}" name="Moy 3,10m" dataDxfId="75"/>
    <tableColumn id="10" xr3:uid="{74FDA379-CFCD-4785-AC52-9F5B93889D31}" name="Moy 2,80m" dataDxfId="74"/>
    <tableColumn id="11" xr3:uid="{5C1E4AE2-B893-46AA-B65F-1D685BE3AA73}" name="Pts Tournois" dataDxfId="73"/>
    <tableColumn id="14" xr3:uid="{80ADCB4E-856B-4683-B7BF-B41DC9EAFF8B}" name="CAT2" dataDxfId="7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FA5AAF-A05E-4BF8-902B-8812E6F91D11}" name="Tableau143" displayName="Tableau143" ref="A3:T8" insertRowShift="1" totalsRowShown="0" headerRowDxfId="71" dataDxfId="70" tableBorderDxfId="69">
  <autoFilter ref="A3:T8" xr:uid="{19DFBBC9-B816-4899-A312-A88B307DAF6D}"/>
  <sortState xmlns:xlrd2="http://schemas.microsoft.com/office/spreadsheetml/2017/richdata2" ref="A4:T8">
    <sortCondition descending="1" ref="I3:I8"/>
  </sortState>
  <tableColumns count="20">
    <tableColumn id="3" xr3:uid="{5EF62C7E-B182-4BED-AA7F-0FBC0C25EA79}" name="CLS" dataDxfId="68"/>
    <tableColumn id="5" xr3:uid="{AB42EA6C-8F0D-49DF-8BA8-580CA163B99B}" name="CAT" dataDxfId="67"/>
    <tableColumn id="7" xr3:uid="{F80EF870-C14F-4BCA-8FCF-E6F876C074C1}" name="LICENCE" dataDxfId="66">
      <calculatedColumnFormula>'JOUEURS R(1)'!B3</calculatedColumnFormula>
    </tableColumn>
    <tableColumn id="8" xr3:uid="{AD22D695-7EC4-4A86-9545-511EF630691B}" name="NOM PRENOM" dataDxfId="65">
      <calculatedColumnFormula>'JOUEURS R(1)'!C3</calculatedColumnFormula>
    </tableColumn>
    <tableColumn id="9" xr3:uid="{87775B8F-86EB-49DE-A964-5467A19BA5BD}" name="CLUB" dataDxfId="64">
      <calculatedColumnFormula>'JOUEURS R(1)'!F3</calculatedColumnFormula>
    </tableColumn>
    <tableColumn id="11" xr3:uid="{B8405FC1-CB79-4277-935D-C90BAD5FDA00}" name="Pts 2,80m" dataDxfId="63">
      <calculatedColumnFormula>'JOUEURS N(2)'!H3</calculatedColumnFormula>
    </tableColumn>
    <tableColumn id="12" xr3:uid="{8158CEC5-D9B5-45A6-9498-92953CF3435E}" name="Nb Rep" dataDxfId="62">
      <calculatedColumnFormula>'JOUEURS N(2)'!I3</calculatedColumnFormula>
    </tableColumn>
    <tableColumn id="1" xr3:uid="{F204495E-A3A6-4C8E-ADAC-44F33367B7E6}" name="Moy 3,10m" dataDxfId="61">
      <calculatedColumnFormula>'JOUEURS R(1)'!K3</calculatedColumnFormula>
    </tableColumn>
    <tableColumn id="13" xr3:uid="{5D2D2A3E-B6A5-4E9A-85D1-287FA5DD9BB2}" name="Moy 2,80m" dataDxfId="60">
      <calculatedColumnFormula>'JOUEURS N(2)'!K3</calculatedColumnFormula>
    </tableColumn>
    <tableColumn id="15" xr3:uid="{3E8DA9BA-B4BE-42A9-83FC-6B59B5C8FB09}" name="Nb effectués" dataDxfId="59"/>
    <tableColumn id="18" xr3:uid="{E3A311E7-70CC-45D5-9C62-2B0087CB5C13}" name="2 meilleurs Tournois" dataDxfId="58">
      <calculatedColumnFormula>Tableau143[[#This Row],[Total pts Tounois]]</calculatedColumnFormula>
    </tableColumn>
    <tableColumn id="19" xr3:uid="{185BDDA3-2BED-4EAB-870C-762C158BE1C4}" name="Colonne19" dataDxfId="57"/>
    <tableColumn id="20" xr3:uid="{B881C779-84B6-4A91-92E4-60F968D04F2B}" name="Total pts Tounois" dataDxfId="56">
      <calculatedColumnFormula>Tableau143[[#This Row],[tn1]]+Tableau143[[#This Row],[tn2]]+Tableau143[[#This Row],[tn3]]+Tableau143[[#This Row],[tn4]]+Tableau143[[#This Row],[tn4 bis]]+Tableau143[[#This Row],[tn5]]+Tableau143[[#This Row],[tn5 bis]]</calculatedColumnFormula>
    </tableColumn>
    <tableColumn id="22" xr3:uid="{C2449A49-5A71-49D7-A64D-A168571B9CE4}" name="tn1" dataDxfId="55"/>
    <tableColumn id="23" xr3:uid="{6314CE18-6A4A-4541-A7F1-B68EBF7F7582}" name="tn2" dataDxfId="54"/>
    <tableColumn id="24" xr3:uid="{61FD925D-FEE0-4986-8F20-6B7487B33800}" name="tn3" dataDxfId="53">
      <calculatedColumnFormula>'JOUEURS N(2)'!M3</calculatedColumnFormula>
    </tableColumn>
    <tableColumn id="25" xr3:uid="{1DF01A67-BD8C-4AF0-A588-3D06F8082D0B}" name="tn4" dataDxfId="52"/>
    <tableColumn id="26" xr3:uid="{CBD03EB8-D9CA-4CB5-89C7-CD3053C91013}" name="tn4 bis" dataDxfId="51"/>
    <tableColumn id="27" xr3:uid="{DC47C676-7629-464D-8821-BB7C46E532EE}" name="tn5" dataDxfId="50"/>
    <tableColumn id="28" xr3:uid="{7E7FA843-D179-46FE-8805-C1ACDC366069}" name="tn5 bis" dataDxfId="49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9DFBBC9-B816-4899-A312-A88B307DAF6D}" name="Tableau1" displayName="Tableau1" ref="A3:S13" insertRowShift="1" totalsRowShown="0" headerRowDxfId="48" dataDxfId="47" tableBorderDxfId="46">
  <autoFilter ref="A3:S13" xr:uid="{19DFBBC9-B816-4899-A312-A88B307DAF6D}"/>
  <sortState xmlns:xlrd2="http://schemas.microsoft.com/office/spreadsheetml/2017/richdata2" ref="A4:S13">
    <sortCondition descending="1" ref="K3:K13"/>
  </sortState>
  <tableColumns count="19">
    <tableColumn id="3" xr3:uid="{DE5635B3-5B7B-4957-AEE3-CE0A8B396C7D}" name="Classement " dataDxfId="45"/>
    <tableColumn id="5" xr3:uid="{6D5B2383-F0BA-4CD3-AEF5-652183A067CB}" name="CAT" dataDxfId="44"/>
    <tableColumn id="7" xr3:uid="{C9FD5838-5B48-42DC-A6F2-54B18494E748}" name="LICENCE" dataDxfId="43">
      <calculatedColumnFormula>'JOUEURS N(3)'!B3</calculatedColumnFormula>
    </tableColumn>
    <tableColumn id="8" xr3:uid="{983A2C04-431C-4A6D-9F68-DD2EE5D7E333}" name="NOM PRENOM" dataDxfId="42">
      <calculatedColumnFormula>'JOUEURS N(3)'!C3</calculatedColumnFormula>
    </tableColumn>
    <tableColumn id="9" xr3:uid="{C0E11FBD-1242-4B5B-B887-B646EF4D72EA}" name="CLUB" dataDxfId="41">
      <calculatedColumnFormula>'JOUEURS N(3)'!F3</calculatedColumnFormula>
    </tableColumn>
    <tableColumn id="11" xr3:uid="{2DF19CBB-A561-4BF2-BF94-37134D73A798}" name="Pts 2,80m" dataDxfId="40">
      <calculatedColumnFormula>'JOUEURS N(3)'!H3</calculatedColumnFormula>
    </tableColumn>
    <tableColumn id="12" xr3:uid="{AB0D1F3B-458A-4C7A-A987-A755B21D09FD}" name="Nb Rep" dataDxfId="39">
      <calculatedColumnFormula>'JOUEURS N(3)'!I3</calculatedColumnFormula>
    </tableColumn>
    <tableColumn id="13" xr3:uid="{FEBC8F50-4259-4D95-BD90-381190384C3F}" name="Moy 3,10m" dataDxfId="38">
      <calculatedColumnFormula>'JOUEURS N(3)'!#REF!</calculatedColumnFormula>
    </tableColumn>
    <tableColumn id="14" xr3:uid="{6B7646DC-A09A-470A-B6E7-B704D6C266E2}" name="Moy 2,80m" dataDxfId="37">
      <calculatedColumnFormula>'JOUEURS N(3)'!#REF!</calculatedColumnFormula>
    </tableColumn>
    <tableColumn id="15" xr3:uid="{06175455-E98B-4E03-8E15-D4DE42341E01}" name="Nb effectués" dataDxfId="36"/>
    <tableColumn id="18" xr3:uid="{142C6E0D-6DB5-41AB-AB89-F31EBCF0F4F7}" name="2 meilleurs Tournois" dataDxfId="35">
      <calculatedColumnFormula>Tableau1[[#This Row],[tn1]]+Tableau1[[#This Row],[tn2]]+Tableau1[[#This Row],[tn3]]</calculatedColumnFormula>
    </tableColumn>
    <tableColumn id="19" xr3:uid="{0EFAE9DF-69C3-40C7-AA0C-53D49F299165}" name="Colonne19" dataDxfId="34"/>
    <tableColumn id="20" xr3:uid="{287FD694-D957-43BC-94D6-253CE803DF3B}" name="Total pts Tounois" dataDxfId="33">
      <calculatedColumnFormula>Tableau1[[#This Row],[tn1]]+Tableau1[[#This Row],[tn2]]+Tableau1[[#This Row],[tn3]]+Tableau1[[#This Row],[tn3 BIS]]+Tableau1[[#This Row],[tn4 ]]+Tableau1[[#This Row],[tn5]]+#REF!</calculatedColumnFormula>
    </tableColumn>
    <tableColumn id="22" xr3:uid="{0C58F9AB-89A4-4BE8-B7D6-085D94510070}" name="tn1" dataDxfId="32">
      <calculatedColumnFormula>'JOUEURS N(3)'!K3</calculatedColumnFormula>
    </tableColumn>
    <tableColumn id="23" xr3:uid="{3D63E76A-9D63-41AE-9130-82B11727F8E9}" name="tn2" dataDxfId="31">
      <calculatedColumnFormula>'JOUEURS N(3)'!K3</calculatedColumnFormula>
    </tableColumn>
    <tableColumn id="24" xr3:uid="{EF196DB9-9E95-4669-A945-3946415C900D}" name="tn3" dataDxfId="30">
      <calculatedColumnFormula>'JOUEURS N(3)'!K9</calculatedColumnFormula>
    </tableColumn>
    <tableColumn id="25" xr3:uid="{412F8AB8-08A1-4E11-B765-BB9F4799C53A}" name="tn3 BIS" dataDxfId="29"/>
    <tableColumn id="26" xr3:uid="{426E0DBE-76A4-40AC-B23E-35D1D66E5709}" name="tn4 " dataDxfId="28"/>
    <tableColumn id="27" xr3:uid="{A3B253A8-5E81-4876-9037-2767B065ECB2}" name="tn5" dataDxfId="27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5F1E69B-9DB0-43BE-A878-D27ACF17871C}" name="Tableau14" displayName="Tableau14" ref="A3:S9" insertRowShift="1" totalsRowShown="0" headerRowDxfId="26" dataDxfId="25" tableBorderDxfId="24">
  <autoFilter ref="A3:S9" xr:uid="{19DFBBC9-B816-4899-A312-A88B307DAF6D}"/>
  <sortState xmlns:xlrd2="http://schemas.microsoft.com/office/spreadsheetml/2017/richdata2" ref="A4:S9">
    <sortCondition descending="1" ref="J3:J9"/>
  </sortState>
  <tableColumns count="19">
    <tableColumn id="3" xr3:uid="{B3E8B88C-97B9-44E2-BA51-AD7AA085314B}" name="CLS" dataDxfId="23"/>
    <tableColumn id="5" xr3:uid="{D471A805-7833-4891-BE8A-84B0261F40B5}" name="CAT" dataDxfId="22"/>
    <tableColumn id="7" xr3:uid="{0C814010-4E48-4464-86A7-DC86F68B02E5}" name="LICENCE" dataDxfId="21">
      <calculatedColumnFormula>'JOUEURS N(2)'!B3</calculatedColumnFormula>
    </tableColumn>
    <tableColumn id="8" xr3:uid="{07C75B11-216F-4B6D-B442-7FFF9DD681F3}" name="NOM PRENOM" dataDxfId="20">
      <calculatedColumnFormula>'JOUEURS N(2)'!C3</calculatedColumnFormula>
    </tableColumn>
    <tableColumn id="9" xr3:uid="{3E47BA41-99B9-4191-A88E-B24FDE8F5085}" name="CLUB" dataDxfId="19">
      <calculatedColumnFormula>'JOUEURS N(2)'!F3</calculatedColumnFormula>
    </tableColumn>
    <tableColumn id="11" xr3:uid="{AC7A0B6A-F28B-4D20-BA1C-443F7DBF0E31}" name="Pts 2,80m" dataDxfId="18">
      <calculatedColumnFormula>'JOUEURS N(2)'!H3</calculatedColumnFormula>
    </tableColumn>
    <tableColumn id="12" xr3:uid="{8070801F-EDC9-405D-95E2-82BBFBB23546}" name="Nb Rep" dataDxfId="17">
      <calculatedColumnFormula>'JOUEURS N(2)'!I3</calculatedColumnFormula>
    </tableColumn>
    <tableColumn id="13" xr3:uid="{056AD265-610A-422B-83BC-30AB3B69A32B}" name="Moy 3,10m" dataDxfId="16">
      <calculatedColumnFormula>'JOUEURS N(2)'!K3</calculatedColumnFormula>
    </tableColumn>
    <tableColumn id="15" xr3:uid="{5AEDE9D9-42EE-4AD4-A306-24E03CEDB3FA}" name="Nb effectués" dataDxfId="15"/>
    <tableColumn id="18" xr3:uid="{2A114DAA-A47B-4372-95A3-E4D789A7BE59}" name="2 meilleurs Tournois" dataDxfId="14">
      <calculatedColumnFormula>Tableau14[[#This Row],[Total pts Tounois]]</calculatedColumnFormula>
    </tableColumn>
    <tableColumn id="19" xr3:uid="{87E25DFD-245A-4398-8A83-74A2F2187AF1}" name="Colonne19" dataDxfId="13"/>
    <tableColumn id="20" xr3:uid="{8B72DD89-7966-419F-9967-B55389259468}" name="Total pts Tounois" dataDxfId="12">
      <calculatedColumnFormula>Tableau14[[#This Row],[tn1]]+Tableau14[[#This Row],[tn2]]+Tableau14[[#This Row],[tn3]]+Tableau14[[#This Row],[tn4]]+Tableau14[[#This Row],[tn4 bis]]+Tableau14[[#This Row],[tn5]]+Tableau14[[#This Row],[tn5 bis]]</calculatedColumnFormula>
    </tableColumn>
    <tableColumn id="22" xr3:uid="{550FDFCC-03B9-491B-8C8C-97723EEDA0CF}" name="tn1" dataDxfId="11"/>
    <tableColumn id="23" xr3:uid="{DE2E490E-E8FD-4F25-A972-2856BAA6C612}" name="tn2" dataDxfId="10"/>
    <tableColumn id="24" xr3:uid="{54653133-540B-4BCE-8A0B-5C9817160ACC}" name="tn3" dataDxfId="9">
      <calculatedColumnFormula>'JOUEURS N(2)'!M3</calculatedColumnFormula>
    </tableColumn>
    <tableColumn id="25" xr3:uid="{00A5F32A-8010-43F6-A29E-457D9D12A170}" name="tn4" dataDxfId="8"/>
    <tableColumn id="26" xr3:uid="{1A3542C3-EF4A-4B56-AC2E-74F5EA6B894C}" name="tn4 bis" dataDxfId="7"/>
    <tableColumn id="27" xr3:uid="{439F2A2F-4E41-4B6B-99AC-38D4B80537B2}" name="tn5" dataDxfId="6"/>
    <tableColumn id="28" xr3:uid="{0D7069CE-BF9D-409A-82AB-4382385E148C}" name="tn5 bis" dataDxfId="5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D37DD-EA84-40A5-AEE3-92F1D1A27952}">
  <sheetPr codeName="Feuil8">
    <tabColor rgb="FF7030A0"/>
  </sheetPr>
  <dimension ref="A1:BD21"/>
  <sheetViews>
    <sheetView topLeftCell="L11" workbookViewId="0">
      <selection activeCell="U20" sqref="U20:BA21"/>
    </sheetView>
  </sheetViews>
  <sheetFormatPr baseColWidth="10" defaultRowHeight="14.75" x14ac:dyDescent="0.75"/>
  <cols>
    <col min="1" max="1" width="17.54296875" customWidth="1"/>
    <col min="2" max="2" width="22.26953125" customWidth="1"/>
    <col min="4" max="4" width="1.90625" bestFit="1" customWidth="1"/>
    <col min="5" max="5" width="7.36328125" bestFit="1" customWidth="1"/>
    <col min="6" max="6" width="17.1796875" customWidth="1"/>
    <col min="7" max="7" width="32.26953125" bestFit="1" customWidth="1"/>
    <col min="8" max="8" width="29.1796875" customWidth="1"/>
    <col min="11" max="11" width="10.90625" style="37"/>
    <col min="18" max="19" width="8.08984375" style="38" bestFit="1" customWidth="1"/>
    <col min="20" max="20" width="4.6328125" hidden="1" customWidth="1"/>
    <col min="21" max="53" width="4.6328125" customWidth="1"/>
  </cols>
  <sheetData>
    <row r="1" spans="1:56" ht="141.5" customHeight="1" x14ac:dyDescent="1.2">
      <c r="A1" s="1"/>
      <c r="B1" s="2" t="s">
        <v>0</v>
      </c>
      <c r="C1" s="2"/>
      <c r="D1" s="2"/>
      <c r="E1" s="2"/>
      <c r="F1" s="3" t="s">
        <v>1</v>
      </c>
      <c r="G1" s="4"/>
      <c r="H1" s="5"/>
      <c r="I1" s="6" t="s">
        <v>2</v>
      </c>
      <c r="J1" s="6"/>
      <c r="K1" s="5"/>
      <c r="L1" s="7"/>
      <c r="M1" s="7"/>
      <c r="N1" s="8" t="s">
        <v>3</v>
      </c>
      <c r="O1" s="9">
        <v>2</v>
      </c>
      <c r="P1" s="9">
        <v>2</v>
      </c>
      <c r="Q1" s="5"/>
      <c r="R1" s="10"/>
      <c r="S1" s="10"/>
      <c r="T1" s="11"/>
      <c r="U1" s="12" t="s">
        <v>4</v>
      </c>
      <c r="V1" s="12" t="s">
        <v>5</v>
      </c>
      <c r="W1" s="12" t="s">
        <v>6</v>
      </c>
      <c r="X1" s="12" t="s">
        <v>7</v>
      </c>
      <c r="Y1" s="12">
        <v>0</v>
      </c>
      <c r="Z1" s="12">
        <v>0</v>
      </c>
      <c r="AA1" s="12">
        <v>0</v>
      </c>
      <c r="AB1" s="12">
        <v>0</v>
      </c>
      <c r="AC1" s="12">
        <v>0</v>
      </c>
      <c r="AD1" s="12">
        <v>0</v>
      </c>
      <c r="AE1" s="12">
        <v>0</v>
      </c>
      <c r="AF1" s="12">
        <v>0</v>
      </c>
      <c r="AG1" s="12">
        <v>0</v>
      </c>
      <c r="AH1" s="12">
        <v>0</v>
      </c>
      <c r="AI1" s="12">
        <v>0</v>
      </c>
      <c r="AJ1" s="12">
        <v>0</v>
      </c>
      <c r="AK1" s="12">
        <v>0</v>
      </c>
      <c r="AL1" s="12">
        <v>0</v>
      </c>
      <c r="AM1" s="12">
        <v>0</v>
      </c>
      <c r="AN1" s="12">
        <v>0</v>
      </c>
      <c r="AO1" s="12">
        <v>0</v>
      </c>
      <c r="AP1" s="12">
        <v>0</v>
      </c>
      <c r="AQ1" s="12">
        <v>0</v>
      </c>
      <c r="AR1" s="12">
        <v>0</v>
      </c>
      <c r="AS1" s="12">
        <v>0</v>
      </c>
      <c r="AT1" s="12">
        <v>0</v>
      </c>
      <c r="AU1" s="12">
        <v>0</v>
      </c>
      <c r="AV1" s="12">
        <v>0</v>
      </c>
      <c r="AW1" s="12">
        <v>0</v>
      </c>
      <c r="AX1" s="12">
        <v>0</v>
      </c>
      <c r="AY1" s="12">
        <v>0</v>
      </c>
      <c r="AZ1" s="12">
        <v>0</v>
      </c>
      <c r="BA1" s="12">
        <v>0</v>
      </c>
      <c r="BB1" s="12">
        <v>0</v>
      </c>
      <c r="BC1" s="12">
        <v>0</v>
      </c>
      <c r="BD1" s="12">
        <v>0</v>
      </c>
    </row>
    <row r="2" spans="1:56" ht="59" x14ac:dyDescent="1.2">
      <c r="A2" s="13" t="s">
        <v>8</v>
      </c>
      <c r="B2" s="14"/>
      <c r="C2" s="13" t="s">
        <v>9</v>
      </c>
      <c r="D2" s="14"/>
      <c r="E2" s="15" t="s">
        <v>10</v>
      </c>
      <c r="F2" s="15" t="s">
        <v>11</v>
      </c>
      <c r="G2" s="15" t="s">
        <v>12</v>
      </c>
      <c r="H2" s="15" t="s">
        <v>13</v>
      </c>
      <c r="I2" s="15" t="s">
        <v>14</v>
      </c>
      <c r="J2" s="15" t="s">
        <v>15</v>
      </c>
      <c r="K2" s="15" t="s">
        <v>16</v>
      </c>
      <c r="L2" s="16" t="s">
        <v>17</v>
      </c>
      <c r="M2" s="16" t="s">
        <v>18</v>
      </c>
      <c r="N2" s="15" t="s">
        <v>19</v>
      </c>
      <c r="O2" s="17" t="s">
        <v>20</v>
      </c>
      <c r="P2" s="17" t="s">
        <v>21</v>
      </c>
      <c r="Q2" s="15" t="s">
        <v>22</v>
      </c>
      <c r="R2" s="18" t="s">
        <v>23</v>
      </c>
      <c r="S2" s="18" t="s">
        <v>24</v>
      </c>
      <c r="T2" s="19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</row>
    <row r="3" spans="1:56" ht="24.25" x14ac:dyDescent="1.2">
      <c r="A3" s="21" t="s">
        <v>25</v>
      </c>
      <c r="B3" s="22" t="s">
        <v>26</v>
      </c>
      <c r="C3" s="23">
        <v>1</v>
      </c>
      <c r="D3" s="24">
        <v>1</v>
      </c>
      <c r="E3" s="25" t="s">
        <v>27</v>
      </c>
      <c r="F3" s="26" t="s">
        <v>29</v>
      </c>
      <c r="G3" s="27" t="s">
        <v>30</v>
      </c>
      <c r="H3" s="28" t="s">
        <v>31</v>
      </c>
      <c r="I3" s="29">
        <v>294</v>
      </c>
      <c r="J3" s="29" t="s">
        <v>28</v>
      </c>
      <c r="K3" s="30">
        <v>56</v>
      </c>
      <c r="L3" s="31">
        <v>5.25</v>
      </c>
      <c r="M3" s="31" t="s">
        <v>28</v>
      </c>
      <c r="N3" s="32">
        <v>1</v>
      </c>
      <c r="O3" s="33">
        <v>2</v>
      </c>
      <c r="P3" s="33">
        <v>2</v>
      </c>
      <c r="Q3" s="34">
        <f>SUM(U3:BA3)</f>
        <v>120</v>
      </c>
      <c r="R3" s="35">
        <v>6</v>
      </c>
      <c r="S3" s="35" t="s">
        <v>28</v>
      </c>
      <c r="T3" s="36">
        <v>120</v>
      </c>
      <c r="U3" s="30">
        <v>0</v>
      </c>
      <c r="V3" s="30">
        <v>0</v>
      </c>
      <c r="W3" s="30">
        <v>0</v>
      </c>
      <c r="X3" s="30">
        <v>120</v>
      </c>
      <c r="Y3" s="30">
        <v>0</v>
      </c>
      <c r="Z3" s="30">
        <v>0</v>
      </c>
      <c r="AA3" s="30">
        <v>0</v>
      </c>
      <c r="AB3" s="30">
        <v>0</v>
      </c>
      <c r="AC3" s="30">
        <v>0</v>
      </c>
      <c r="AD3" s="30">
        <v>0</v>
      </c>
      <c r="AE3" s="30">
        <v>0</v>
      </c>
      <c r="AF3" s="30">
        <v>0</v>
      </c>
      <c r="AG3" s="30">
        <v>0</v>
      </c>
      <c r="AH3" s="30">
        <v>0</v>
      </c>
      <c r="AI3" s="30">
        <v>0</v>
      </c>
      <c r="AJ3" s="30">
        <v>0</v>
      </c>
      <c r="AK3" s="30">
        <v>0</v>
      </c>
      <c r="AL3" s="30">
        <v>0</v>
      </c>
      <c r="AM3" s="30">
        <v>0</v>
      </c>
      <c r="AN3" s="30">
        <v>0</v>
      </c>
      <c r="AO3" s="30">
        <v>0</v>
      </c>
      <c r="AP3" s="30">
        <v>0</v>
      </c>
      <c r="AQ3" s="30">
        <v>0</v>
      </c>
      <c r="AR3" s="30">
        <v>0</v>
      </c>
      <c r="AS3" s="30">
        <v>0</v>
      </c>
      <c r="AT3" s="30">
        <v>0</v>
      </c>
      <c r="AU3" s="30">
        <v>0</v>
      </c>
      <c r="AV3" s="30">
        <v>0</v>
      </c>
      <c r="AW3" s="30">
        <v>0</v>
      </c>
      <c r="AX3" s="30">
        <v>0</v>
      </c>
      <c r="AY3" s="30">
        <v>0</v>
      </c>
      <c r="AZ3" s="30">
        <v>0</v>
      </c>
      <c r="BA3" s="30">
        <v>0</v>
      </c>
      <c r="BB3" s="30">
        <v>0</v>
      </c>
      <c r="BC3" s="30">
        <v>0</v>
      </c>
      <c r="BD3" s="30">
        <v>0</v>
      </c>
    </row>
    <row r="4" spans="1:56" ht="24.25" x14ac:dyDescent="1.2">
      <c r="A4" s="21" t="s">
        <v>25</v>
      </c>
      <c r="B4" s="22" t="s">
        <v>26</v>
      </c>
      <c r="C4" s="23">
        <v>2</v>
      </c>
      <c r="D4" s="24">
        <v>1</v>
      </c>
      <c r="E4" s="25" t="s">
        <v>27</v>
      </c>
      <c r="F4" s="26" t="s">
        <v>32</v>
      </c>
      <c r="G4" s="27" t="s">
        <v>33</v>
      </c>
      <c r="H4" s="28" t="s">
        <v>34</v>
      </c>
      <c r="I4" s="29">
        <v>286</v>
      </c>
      <c r="J4" s="29" t="s">
        <v>28</v>
      </c>
      <c r="K4" s="30">
        <v>55</v>
      </c>
      <c r="L4" s="31">
        <v>5.2</v>
      </c>
      <c r="M4" s="31" t="s">
        <v>28</v>
      </c>
      <c r="N4" s="32">
        <v>1</v>
      </c>
      <c r="O4" s="33">
        <v>2</v>
      </c>
      <c r="P4" s="33">
        <v>2</v>
      </c>
      <c r="Q4" s="34">
        <f t="shared" ref="Q4:Q21" si="0">SUM(U4:BA4)</f>
        <v>90</v>
      </c>
      <c r="R4" s="35">
        <v>6</v>
      </c>
      <c r="S4" s="35" t="s">
        <v>28</v>
      </c>
      <c r="T4" s="36">
        <v>90</v>
      </c>
      <c r="U4" s="30">
        <v>0</v>
      </c>
      <c r="V4" s="30">
        <v>0</v>
      </c>
      <c r="W4" s="30">
        <v>0</v>
      </c>
      <c r="X4" s="30">
        <v>90</v>
      </c>
      <c r="Y4" s="30">
        <v>0</v>
      </c>
      <c r="Z4" s="30">
        <v>0</v>
      </c>
      <c r="AA4" s="30">
        <v>0</v>
      </c>
      <c r="AB4" s="30">
        <v>0</v>
      </c>
      <c r="AC4" s="30">
        <v>0</v>
      </c>
      <c r="AD4" s="30">
        <v>0</v>
      </c>
      <c r="AE4" s="30">
        <v>0</v>
      </c>
      <c r="AF4" s="30">
        <v>0</v>
      </c>
      <c r="AG4" s="30">
        <v>0</v>
      </c>
      <c r="AH4" s="30">
        <v>0</v>
      </c>
      <c r="AI4" s="30">
        <v>0</v>
      </c>
      <c r="AJ4" s="30">
        <v>0</v>
      </c>
      <c r="AK4" s="30">
        <v>0</v>
      </c>
      <c r="AL4" s="30">
        <v>0</v>
      </c>
      <c r="AM4" s="30">
        <v>0</v>
      </c>
      <c r="AN4" s="30">
        <v>0</v>
      </c>
      <c r="AO4" s="30">
        <v>0</v>
      </c>
      <c r="AP4" s="30">
        <v>0</v>
      </c>
      <c r="AQ4" s="30">
        <v>0</v>
      </c>
      <c r="AR4" s="30">
        <v>0</v>
      </c>
      <c r="AS4" s="30">
        <v>0</v>
      </c>
      <c r="AT4" s="30">
        <v>0</v>
      </c>
      <c r="AU4" s="30">
        <v>0</v>
      </c>
      <c r="AV4" s="30">
        <v>0</v>
      </c>
      <c r="AW4" s="30">
        <v>0</v>
      </c>
      <c r="AX4" s="30">
        <v>0</v>
      </c>
      <c r="AY4" s="30">
        <v>0</v>
      </c>
      <c r="AZ4" s="30">
        <v>0</v>
      </c>
      <c r="BA4" s="30">
        <v>0</v>
      </c>
      <c r="BB4" s="30">
        <v>0</v>
      </c>
      <c r="BC4" s="30">
        <v>0</v>
      </c>
      <c r="BD4" s="30">
        <v>0</v>
      </c>
    </row>
    <row r="5" spans="1:56" ht="24.25" x14ac:dyDescent="1.2">
      <c r="A5" s="21" t="s">
        <v>25</v>
      </c>
      <c r="B5" s="22" t="s">
        <v>26</v>
      </c>
      <c r="C5" s="23">
        <v>3</v>
      </c>
      <c r="D5" s="24">
        <v>1</v>
      </c>
      <c r="E5" s="25" t="s">
        <v>27</v>
      </c>
      <c r="F5" s="26" t="s">
        <v>35</v>
      </c>
      <c r="G5" s="27" t="s">
        <v>36</v>
      </c>
      <c r="H5" s="28" t="s">
        <v>31</v>
      </c>
      <c r="I5" s="29">
        <v>249</v>
      </c>
      <c r="J5" s="29" t="s">
        <v>28</v>
      </c>
      <c r="K5" s="30">
        <v>65</v>
      </c>
      <c r="L5" s="31">
        <v>3.8307692307692309</v>
      </c>
      <c r="M5" s="31" t="s">
        <v>28</v>
      </c>
      <c r="N5" s="32">
        <v>1</v>
      </c>
      <c r="O5" s="33">
        <v>2</v>
      </c>
      <c r="P5" s="33">
        <v>2</v>
      </c>
      <c r="Q5" s="34">
        <f t="shared" si="0"/>
        <v>70</v>
      </c>
      <c r="R5" s="35">
        <v>6</v>
      </c>
      <c r="S5" s="35" t="s">
        <v>28</v>
      </c>
      <c r="T5" s="36">
        <v>70</v>
      </c>
      <c r="U5" s="30">
        <v>0</v>
      </c>
      <c r="V5" s="30">
        <v>0</v>
      </c>
      <c r="W5" s="30">
        <v>0</v>
      </c>
      <c r="X5" s="30">
        <v>70</v>
      </c>
      <c r="Y5" s="30">
        <v>0</v>
      </c>
      <c r="Z5" s="30">
        <v>0</v>
      </c>
      <c r="AA5" s="30">
        <v>0</v>
      </c>
      <c r="AB5" s="30">
        <v>0</v>
      </c>
      <c r="AC5" s="30">
        <v>0</v>
      </c>
      <c r="AD5" s="30">
        <v>0</v>
      </c>
      <c r="AE5" s="30">
        <v>0</v>
      </c>
      <c r="AF5" s="30">
        <v>0</v>
      </c>
      <c r="AG5" s="30">
        <v>0</v>
      </c>
      <c r="AH5" s="30">
        <v>0</v>
      </c>
      <c r="AI5" s="30">
        <v>0</v>
      </c>
      <c r="AJ5" s="30">
        <v>0</v>
      </c>
      <c r="AK5" s="30">
        <v>0</v>
      </c>
      <c r="AL5" s="30">
        <v>0</v>
      </c>
      <c r="AM5" s="30">
        <v>0</v>
      </c>
      <c r="AN5" s="30">
        <v>0</v>
      </c>
      <c r="AO5" s="30">
        <v>0</v>
      </c>
      <c r="AP5" s="30">
        <v>0</v>
      </c>
      <c r="AQ5" s="30">
        <v>0</v>
      </c>
      <c r="AR5" s="30">
        <v>0</v>
      </c>
      <c r="AS5" s="30">
        <v>0</v>
      </c>
      <c r="AT5" s="30">
        <v>0</v>
      </c>
      <c r="AU5" s="30">
        <v>0</v>
      </c>
      <c r="AV5" s="30">
        <v>0</v>
      </c>
      <c r="AW5" s="30">
        <v>0</v>
      </c>
      <c r="AX5" s="30">
        <v>0</v>
      </c>
      <c r="AY5" s="30">
        <v>0</v>
      </c>
      <c r="AZ5" s="30">
        <v>0</v>
      </c>
      <c r="BA5" s="30">
        <v>0</v>
      </c>
      <c r="BB5" s="30">
        <v>0</v>
      </c>
      <c r="BC5" s="30">
        <v>0</v>
      </c>
      <c r="BD5" s="30">
        <v>0</v>
      </c>
    </row>
    <row r="6" spans="1:56" ht="24.25" x14ac:dyDescent="1.2">
      <c r="A6" s="21" t="s">
        <v>25</v>
      </c>
      <c r="B6" s="22" t="s">
        <v>26</v>
      </c>
      <c r="C6" s="23">
        <v>4</v>
      </c>
      <c r="D6" s="24">
        <v>1</v>
      </c>
      <c r="E6" s="25" t="s">
        <v>27</v>
      </c>
      <c r="F6" s="26" t="s">
        <v>37</v>
      </c>
      <c r="G6" s="27" t="s">
        <v>38</v>
      </c>
      <c r="H6" s="28" t="s">
        <v>31</v>
      </c>
      <c r="I6" s="29">
        <v>209</v>
      </c>
      <c r="J6" s="29" t="s">
        <v>28</v>
      </c>
      <c r="K6" s="30">
        <v>60</v>
      </c>
      <c r="L6" s="31">
        <v>3.4833333333333334</v>
      </c>
      <c r="M6" s="31" t="s">
        <v>28</v>
      </c>
      <c r="N6" s="32">
        <v>1</v>
      </c>
      <c r="O6" s="33">
        <v>2</v>
      </c>
      <c r="P6" s="33">
        <v>2</v>
      </c>
      <c r="Q6" s="34">
        <f t="shared" si="0"/>
        <v>50</v>
      </c>
      <c r="R6" s="35">
        <v>6</v>
      </c>
      <c r="S6" s="35" t="s">
        <v>28</v>
      </c>
      <c r="T6" s="36">
        <v>50</v>
      </c>
      <c r="U6" s="30">
        <v>0</v>
      </c>
      <c r="V6" s="30">
        <v>0</v>
      </c>
      <c r="W6" s="30">
        <v>0</v>
      </c>
      <c r="X6" s="30">
        <v>50</v>
      </c>
      <c r="Y6" s="30">
        <v>0</v>
      </c>
      <c r="Z6" s="30">
        <v>0</v>
      </c>
      <c r="AA6" s="30">
        <v>0</v>
      </c>
      <c r="AB6" s="30">
        <v>0</v>
      </c>
      <c r="AC6" s="30">
        <v>0</v>
      </c>
      <c r="AD6" s="30">
        <v>0</v>
      </c>
      <c r="AE6" s="30">
        <v>0</v>
      </c>
      <c r="AF6" s="30">
        <v>0</v>
      </c>
      <c r="AG6" s="30">
        <v>0</v>
      </c>
      <c r="AH6" s="30">
        <v>0</v>
      </c>
      <c r="AI6" s="30">
        <v>0</v>
      </c>
      <c r="AJ6" s="30">
        <v>0</v>
      </c>
      <c r="AK6" s="30">
        <v>0</v>
      </c>
      <c r="AL6" s="30">
        <v>0</v>
      </c>
      <c r="AM6" s="30">
        <v>0</v>
      </c>
      <c r="AN6" s="30">
        <v>0</v>
      </c>
      <c r="AO6" s="30">
        <v>0</v>
      </c>
      <c r="AP6" s="30">
        <v>0</v>
      </c>
      <c r="AQ6" s="30">
        <v>0</v>
      </c>
      <c r="AR6" s="30">
        <v>0</v>
      </c>
      <c r="AS6" s="30">
        <v>0</v>
      </c>
      <c r="AT6" s="30">
        <v>0</v>
      </c>
      <c r="AU6" s="30">
        <v>0</v>
      </c>
      <c r="AV6" s="30">
        <v>0</v>
      </c>
      <c r="AW6" s="30">
        <v>0</v>
      </c>
      <c r="AX6" s="30">
        <v>0</v>
      </c>
      <c r="AY6" s="30">
        <v>0</v>
      </c>
      <c r="AZ6" s="30">
        <v>0</v>
      </c>
      <c r="BA6" s="30">
        <v>0</v>
      </c>
      <c r="BB6" s="30">
        <v>0</v>
      </c>
      <c r="BC6" s="30">
        <v>0</v>
      </c>
      <c r="BD6" s="30">
        <v>0</v>
      </c>
    </row>
    <row r="7" spans="1:56" ht="24.25" x14ac:dyDescent="1.2">
      <c r="A7" s="21" t="s">
        <v>25</v>
      </c>
      <c r="B7" s="22" t="s">
        <v>39</v>
      </c>
      <c r="C7" s="23">
        <v>1</v>
      </c>
      <c r="D7" s="24">
        <v>1</v>
      </c>
      <c r="E7" s="25" t="s">
        <v>40</v>
      </c>
      <c r="F7" s="26" t="s">
        <v>41</v>
      </c>
      <c r="G7" s="27" t="s">
        <v>42</v>
      </c>
      <c r="H7" s="28" t="s">
        <v>43</v>
      </c>
      <c r="I7" s="29">
        <v>596</v>
      </c>
      <c r="J7" s="29">
        <v>745</v>
      </c>
      <c r="K7" s="30">
        <v>123</v>
      </c>
      <c r="L7" s="31">
        <v>4.845528455284553</v>
      </c>
      <c r="M7" s="31">
        <v>6.0569105691056908</v>
      </c>
      <c r="N7" s="32">
        <v>2</v>
      </c>
      <c r="O7" s="33">
        <v>2</v>
      </c>
      <c r="P7" s="33">
        <v>2</v>
      </c>
      <c r="Q7" s="34">
        <f t="shared" si="0"/>
        <v>210</v>
      </c>
      <c r="R7" s="35">
        <v>3.6</v>
      </c>
      <c r="S7" s="35">
        <v>4.5</v>
      </c>
      <c r="T7" s="36">
        <v>210</v>
      </c>
      <c r="U7" s="30">
        <v>0</v>
      </c>
      <c r="V7" s="30">
        <v>90</v>
      </c>
      <c r="W7" s="30">
        <v>120</v>
      </c>
      <c r="X7" s="30">
        <v>0</v>
      </c>
      <c r="Y7" s="30">
        <v>0</v>
      </c>
      <c r="Z7" s="30">
        <v>0</v>
      </c>
      <c r="AA7" s="30">
        <v>0</v>
      </c>
      <c r="AB7" s="30">
        <v>0</v>
      </c>
      <c r="AC7" s="30">
        <v>0</v>
      </c>
      <c r="AD7" s="30">
        <v>0</v>
      </c>
      <c r="AE7" s="30">
        <v>0</v>
      </c>
      <c r="AF7" s="30">
        <v>0</v>
      </c>
      <c r="AG7" s="30">
        <v>0</v>
      </c>
      <c r="AH7" s="30">
        <v>0</v>
      </c>
      <c r="AI7" s="30">
        <v>0</v>
      </c>
      <c r="AJ7" s="30">
        <v>0</v>
      </c>
      <c r="AK7" s="30">
        <v>0</v>
      </c>
      <c r="AL7" s="30">
        <v>0</v>
      </c>
      <c r="AM7" s="30">
        <v>0</v>
      </c>
      <c r="AN7" s="30">
        <v>0</v>
      </c>
      <c r="AO7" s="30">
        <v>0</v>
      </c>
      <c r="AP7" s="30">
        <v>0</v>
      </c>
      <c r="AQ7" s="30">
        <v>0</v>
      </c>
      <c r="AR7" s="30">
        <v>0</v>
      </c>
      <c r="AS7" s="30">
        <v>0</v>
      </c>
      <c r="AT7" s="30">
        <v>0</v>
      </c>
      <c r="AU7" s="30">
        <v>0</v>
      </c>
      <c r="AV7" s="30">
        <v>0</v>
      </c>
      <c r="AW7" s="30">
        <v>0</v>
      </c>
      <c r="AX7" s="30">
        <v>0</v>
      </c>
      <c r="AY7" s="30">
        <v>0</v>
      </c>
      <c r="AZ7" s="30">
        <v>0</v>
      </c>
      <c r="BA7" s="30">
        <v>0</v>
      </c>
      <c r="BB7" s="30">
        <v>0</v>
      </c>
      <c r="BC7" s="30">
        <v>0</v>
      </c>
      <c r="BD7" s="30">
        <v>0</v>
      </c>
    </row>
    <row r="8" spans="1:56" ht="24.25" x14ac:dyDescent="1.2">
      <c r="A8" s="21" t="s">
        <v>25</v>
      </c>
      <c r="B8" s="22" t="s">
        <v>39</v>
      </c>
      <c r="C8" s="23">
        <v>2</v>
      </c>
      <c r="D8" s="24">
        <v>1</v>
      </c>
      <c r="E8" s="25" t="s">
        <v>40</v>
      </c>
      <c r="F8" s="26" t="s">
        <v>44</v>
      </c>
      <c r="G8" s="27" t="s">
        <v>45</v>
      </c>
      <c r="H8" s="28" t="s">
        <v>31</v>
      </c>
      <c r="I8" s="29">
        <v>572</v>
      </c>
      <c r="J8" s="29">
        <v>715</v>
      </c>
      <c r="K8" s="30">
        <v>163</v>
      </c>
      <c r="L8" s="31">
        <v>3.5092024539877302</v>
      </c>
      <c r="M8" s="31">
        <v>4.3865030674846626</v>
      </c>
      <c r="N8" s="32">
        <v>2</v>
      </c>
      <c r="O8" s="33">
        <v>2</v>
      </c>
      <c r="P8" s="33">
        <v>2</v>
      </c>
      <c r="Q8" s="34">
        <f t="shared" si="0"/>
        <v>130</v>
      </c>
      <c r="R8" s="35">
        <v>3.6</v>
      </c>
      <c r="S8" s="35">
        <v>4.5</v>
      </c>
      <c r="T8" s="36">
        <v>210</v>
      </c>
      <c r="U8" s="30">
        <v>120</v>
      </c>
      <c r="V8" s="30">
        <v>0</v>
      </c>
      <c r="W8" s="30">
        <v>10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0</v>
      </c>
      <c r="AE8" s="30">
        <v>0</v>
      </c>
      <c r="AF8" s="30">
        <v>0</v>
      </c>
      <c r="AG8" s="30">
        <v>0</v>
      </c>
      <c r="AH8" s="30">
        <v>0</v>
      </c>
      <c r="AI8" s="30">
        <v>0</v>
      </c>
      <c r="AJ8" s="30">
        <v>0</v>
      </c>
      <c r="AK8" s="30">
        <v>0</v>
      </c>
      <c r="AL8" s="30">
        <v>0</v>
      </c>
      <c r="AM8" s="30">
        <v>0</v>
      </c>
      <c r="AN8" s="30">
        <v>0</v>
      </c>
      <c r="AO8" s="30">
        <v>0</v>
      </c>
      <c r="AP8" s="30">
        <v>0</v>
      </c>
      <c r="AQ8" s="30">
        <v>0</v>
      </c>
      <c r="AR8" s="30">
        <v>0</v>
      </c>
      <c r="AS8" s="30">
        <v>0</v>
      </c>
      <c r="AT8" s="30">
        <v>0</v>
      </c>
      <c r="AU8" s="30">
        <v>0</v>
      </c>
      <c r="AV8" s="30">
        <v>0</v>
      </c>
      <c r="AW8" s="30">
        <v>0</v>
      </c>
      <c r="AX8" s="30">
        <v>0</v>
      </c>
      <c r="AY8" s="30">
        <v>0</v>
      </c>
      <c r="AZ8" s="30">
        <v>0</v>
      </c>
      <c r="BA8" s="30">
        <v>0</v>
      </c>
      <c r="BB8" s="30">
        <v>0</v>
      </c>
      <c r="BC8" s="30">
        <v>0</v>
      </c>
      <c r="BD8" s="30">
        <v>0</v>
      </c>
    </row>
    <row r="9" spans="1:56" ht="24.25" x14ac:dyDescent="1.2">
      <c r="A9" s="21" t="s">
        <v>25</v>
      </c>
      <c r="B9" s="22" t="s">
        <v>39</v>
      </c>
      <c r="C9" s="23">
        <v>3</v>
      </c>
      <c r="D9" s="24">
        <v>1</v>
      </c>
      <c r="E9" s="25" t="s">
        <v>40</v>
      </c>
      <c r="F9" s="26" t="s">
        <v>46</v>
      </c>
      <c r="G9" s="27" t="s">
        <v>47</v>
      </c>
      <c r="H9" s="28" t="s">
        <v>48</v>
      </c>
      <c r="I9" s="29">
        <v>591.20000000000005</v>
      </c>
      <c r="J9" s="29">
        <v>739</v>
      </c>
      <c r="K9" s="30">
        <v>152</v>
      </c>
      <c r="L9" s="31">
        <v>3.8894736842105266</v>
      </c>
      <c r="M9" s="31">
        <v>4.8618421052631575</v>
      </c>
      <c r="N9" s="32">
        <v>2</v>
      </c>
      <c r="O9" s="33">
        <v>2</v>
      </c>
      <c r="P9" s="33">
        <v>2</v>
      </c>
      <c r="Q9" s="34">
        <f t="shared" si="0"/>
        <v>140</v>
      </c>
      <c r="R9" s="35">
        <v>3.6</v>
      </c>
      <c r="S9" s="35">
        <v>4.5</v>
      </c>
      <c r="T9" s="36">
        <v>140</v>
      </c>
      <c r="U9" s="30">
        <v>90</v>
      </c>
      <c r="V9" s="30">
        <v>50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  <c r="AD9" s="30">
        <v>0</v>
      </c>
      <c r="AE9" s="30">
        <v>0</v>
      </c>
      <c r="AF9" s="30">
        <v>0</v>
      </c>
      <c r="AG9" s="30">
        <v>0</v>
      </c>
      <c r="AH9" s="30">
        <v>0</v>
      </c>
      <c r="AI9" s="30">
        <v>0</v>
      </c>
      <c r="AJ9" s="30">
        <v>0</v>
      </c>
      <c r="AK9" s="30">
        <v>0</v>
      </c>
      <c r="AL9" s="30">
        <v>0</v>
      </c>
      <c r="AM9" s="30">
        <v>0</v>
      </c>
      <c r="AN9" s="30">
        <v>0</v>
      </c>
      <c r="AO9" s="30">
        <v>0</v>
      </c>
      <c r="AP9" s="30">
        <v>0</v>
      </c>
      <c r="AQ9" s="30">
        <v>0</v>
      </c>
      <c r="AR9" s="30">
        <v>0</v>
      </c>
      <c r="AS9" s="30">
        <v>0</v>
      </c>
      <c r="AT9" s="30">
        <v>0</v>
      </c>
      <c r="AU9" s="30">
        <v>0</v>
      </c>
      <c r="AV9" s="30">
        <v>0</v>
      </c>
      <c r="AW9" s="30">
        <v>0</v>
      </c>
      <c r="AX9" s="30">
        <v>0</v>
      </c>
      <c r="AY9" s="30">
        <v>0</v>
      </c>
      <c r="AZ9" s="30">
        <v>0</v>
      </c>
      <c r="BA9" s="30">
        <v>0</v>
      </c>
      <c r="BB9" s="30">
        <v>0</v>
      </c>
      <c r="BC9" s="30">
        <v>0</v>
      </c>
      <c r="BD9" s="30">
        <v>0</v>
      </c>
    </row>
    <row r="10" spans="1:56" ht="24.25" x14ac:dyDescent="1.2">
      <c r="A10" s="21" t="s">
        <v>25</v>
      </c>
      <c r="B10" s="22" t="s">
        <v>39</v>
      </c>
      <c r="C10" s="23">
        <v>4</v>
      </c>
      <c r="D10" s="24">
        <v>1</v>
      </c>
      <c r="E10" s="25" t="s">
        <v>40</v>
      </c>
      <c r="F10" s="26" t="s">
        <v>49</v>
      </c>
      <c r="G10" s="27" t="s">
        <v>50</v>
      </c>
      <c r="H10" s="28" t="s">
        <v>51</v>
      </c>
      <c r="I10" s="29">
        <v>319.2</v>
      </c>
      <c r="J10" s="29">
        <v>399</v>
      </c>
      <c r="K10" s="30">
        <v>61</v>
      </c>
      <c r="L10" s="31">
        <v>5.2327868852459014</v>
      </c>
      <c r="M10" s="31">
        <v>6.5409836065573774</v>
      </c>
      <c r="N10" s="32">
        <v>1</v>
      </c>
      <c r="O10" s="33">
        <v>2</v>
      </c>
      <c r="P10" s="33">
        <v>2</v>
      </c>
      <c r="Q10" s="34">
        <f t="shared" si="0"/>
        <v>120</v>
      </c>
      <c r="R10" s="35">
        <v>3.6</v>
      </c>
      <c r="S10" s="35">
        <v>4.5</v>
      </c>
      <c r="T10" s="36">
        <v>120</v>
      </c>
      <c r="U10" s="30">
        <v>0</v>
      </c>
      <c r="V10" s="30">
        <v>120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0">
        <v>0</v>
      </c>
      <c r="AD10" s="30">
        <v>0</v>
      </c>
      <c r="AE10" s="30">
        <v>0</v>
      </c>
      <c r="AF10" s="30">
        <v>0</v>
      </c>
      <c r="AG10" s="30">
        <v>0</v>
      </c>
      <c r="AH10" s="30">
        <v>0</v>
      </c>
      <c r="AI10" s="30">
        <v>0</v>
      </c>
      <c r="AJ10" s="30">
        <v>0</v>
      </c>
      <c r="AK10" s="30">
        <v>0</v>
      </c>
      <c r="AL10" s="30">
        <v>0</v>
      </c>
      <c r="AM10" s="30">
        <v>0</v>
      </c>
      <c r="AN10" s="30">
        <v>0</v>
      </c>
      <c r="AO10" s="30">
        <v>0</v>
      </c>
      <c r="AP10" s="30">
        <v>0</v>
      </c>
      <c r="AQ10" s="30">
        <v>0</v>
      </c>
      <c r="AR10" s="30">
        <v>0</v>
      </c>
      <c r="AS10" s="30">
        <v>0</v>
      </c>
      <c r="AT10" s="30">
        <v>0</v>
      </c>
      <c r="AU10" s="30">
        <v>0</v>
      </c>
      <c r="AV10" s="30">
        <v>0</v>
      </c>
      <c r="AW10" s="30">
        <v>0</v>
      </c>
      <c r="AX10" s="30">
        <v>0</v>
      </c>
      <c r="AY10" s="30">
        <v>0</v>
      </c>
      <c r="AZ10" s="30">
        <v>0</v>
      </c>
      <c r="BA10" s="30">
        <v>0</v>
      </c>
      <c r="BB10" s="30">
        <v>0</v>
      </c>
      <c r="BC10" s="30">
        <v>0</v>
      </c>
      <c r="BD10" s="30">
        <v>0</v>
      </c>
    </row>
    <row r="11" spans="1:56" ht="24.25" x14ac:dyDescent="1.2">
      <c r="A11" s="21" t="s">
        <v>25</v>
      </c>
      <c r="B11" s="22" t="s">
        <v>39</v>
      </c>
      <c r="C11" s="23">
        <v>5</v>
      </c>
      <c r="D11" s="24">
        <v>1</v>
      </c>
      <c r="E11" s="25" t="s">
        <v>40</v>
      </c>
      <c r="F11" s="26" t="s">
        <v>52</v>
      </c>
      <c r="G11" s="27" t="s">
        <v>53</v>
      </c>
      <c r="H11" s="28" t="s">
        <v>54</v>
      </c>
      <c r="I11" s="29">
        <v>832.00000000000011</v>
      </c>
      <c r="J11" s="29">
        <v>1040</v>
      </c>
      <c r="K11" s="30">
        <v>240</v>
      </c>
      <c r="L11" s="31">
        <v>3.4666666666666672</v>
      </c>
      <c r="M11" s="31">
        <v>4.333333333333333</v>
      </c>
      <c r="N11" s="32">
        <v>3</v>
      </c>
      <c r="O11" s="33">
        <v>2</v>
      </c>
      <c r="P11" s="33">
        <v>2</v>
      </c>
      <c r="Q11" s="34">
        <f t="shared" si="0"/>
        <v>105</v>
      </c>
      <c r="R11" s="35">
        <v>3.6</v>
      </c>
      <c r="S11" s="35">
        <v>4.5</v>
      </c>
      <c r="T11" s="36">
        <v>125</v>
      </c>
      <c r="U11" s="30">
        <v>50</v>
      </c>
      <c r="V11" s="30">
        <v>5</v>
      </c>
      <c r="W11" s="30">
        <v>50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0">
        <v>0</v>
      </c>
      <c r="AF11" s="30">
        <v>0</v>
      </c>
      <c r="AG11" s="30">
        <v>0</v>
      </c>
      <c r="AH11" s="30">
        <v>0</v>
      </c>
      <c r="AI11" s="30">
        <v>0</v>
      </c>
      <c r="AJ11" s="30">
        <v>0</v>
      </c>
      <c r="AK11" s="30">
        <v>0</v>
      </c>
      <c r="AL11" s="30">
        <v>0</v>
      </c>
      <c r="AM11" s="30">
        <v>0</v>
      </c>
      <c r="AN11" s="30">
        <v>0</v>
      </c>
      <c r="AO11" s="30">
        <v>0</v>
      </c>
      <c r="AP11" s="30">
        <v>0</v>
      </c>
      <c r="AQ11" s="30">
        <v>0</v>
      </c>
      <c r="AR11" s="30">
        <v>0</v>
      </c>
      <c r="AS11" s="30">
        <v>0</v>
      </c>
      <c r="AT11" s="30">
        <v>0</v>
      </c>
      <c r="AU11" s="30">
        <v>0</v>
      </c>
      <c r="AV11" s="30">
        <v>0</v>
      </c>
      <c r="AW11" s="30">
        <v>0</v>
      </c>
      <c r="AX11" s="30">
        <v>0</v>
      </c>
      <c r="AY11" s="30">
        <v>0</v>
      </c>
      <c r="AZ11" s="30">
        <v>0</v>
      </c>
      <c r="BA11" s="30">
        <v>0</v>
      </c>
      <c r="BB11" s="30">
        <v>0</v>
      </c>
      <c r="BC11" s="30">
        <v>0</v>
      </c>
      <c r="BD11" s="30">
        <v>0</v>
      </c>
    </row>
    <row r="12" spans="1:56" ht="24.25" x14ac:dyDescent="1.2">
      <c r="A12" s="21" t="s">
        <v>25</v>
      </c>
      <c r="B12" s="22" t="s">
        <v>39</v>
      </c>
      <c r="C12" s="23">
        <v>6</v>
      </c>
      <c r="D12" s="24">
        <v>1</v>
      </c>
      <c r="E12" s="25" t="s">
        <v>40</v>
      </c>
      <c r="F12" s="26" t="s">
        <v>55</v>
      </c>
      <c r="G12" s="27" t="s">
        <v>56</v>
      </c>
      <c r="H12" s="28" t="s">
        <v>34</v>
      </c>
      <c r="I12" s="29">
        <v>843.2</v>
      </c>
      <c r="J12" s="29">
        <v>1054</v>
      </c>
      <c r="K12" s="30">
        <v>254</v>
      </c>
      <c r="L12" s="31">
        <v>3.319685039370079</v>
      </c>
      <c r="M12" s="31">
        <v>4.1496062992125982</v>
      </c>
      <c r="N12" s="32">
        <v>3</v>
      </c>
      <c r="O12" s="33">
        <v>2</v>
      </c>
      <c r="P12" s="33">
        <v>2</v>
      </c>
      <c r="Q12" s="34">
        <f t="shared" si="0"/>
        <v>170</v>
      </c>
      <c r="R12" s="35">
        <v>3.6</v>
      </c>
      <c r="S12" s="35">
        <v>4.5</v>
      </c>
      <c r="T12" s="36">
        <v>130</v>
      </c>
      <c r="U12" s="30">
        <v>70</v>
      </c>
      <c r="V12" s="30">
        <v>10</v>
      </c>
      <c r="W12" s="30">
        <v>90</v>
      </c>
      <c r="X12" s="30">
        <v>0</v>
      </c>
      <c r="Y12" s="30">
        <v>0</v>
      </c>
      <c r="Z12" s="30">
        <v>0</v>
      </c>
      <c r="AA12" s="30">
        <v>0</v>
      </c>
      <c r="AB12" s="30">
        <v>0</v>
      </c>
      <c r="AC12" s="30">
        <v>0</v>
      </c>
      <c r="AD12" s="30">
        <v>0</v>
      </c>
      <c r="AE12" s="30">
        <v>0</v>
      </c>
      <c r="AF12" s="30">
        <v>0</v>
      </c>
      <c r="AG12" s="30">
        <v>0</v>
      </c>
      <c r="AH12" s="30">
        <v>0</v>
      </c>
      <c r="AI12" s="30">
        <v>0</v>
      </c>
      <c r="AJ12" s="30">
        <v>0</v>
      </c>
      <c r="AK12" s="30">
        <v>0</v>
      </c>
      <c r="AL12" s="30">
        <v>0</v>
      </c>
      <c r="AM12" s="30">
        <v>0</v>
      </c>
      <c r="AN12" s="30">
        <v>0</v>
      </c>
      <c r="AO12" s="30">
        <v>0</v>
      </c>
      <c r="AP12" s="30">
        <v>0</v>
      </c>
      <c r="AQ12" s="30">
        <v>0</v>
      </c>
      <c r="AR12" s="30">
        <v>0</v>
      </c>
      <c r="AS12" s="30">
        <v>0</v>
      </c>
      <c r="AT12" s="30">
        <v>0</v>
      </c>
      <c r="AU12" s="30">
        <v>0</v>
      </c>
      <c r="AV12" s="30">
        <v>0</v>
      </c>
      <c r="AW12" s="30">
        <v>0</v>
      </c>
      <c r="AX12" s="30">
        <v>0</v>
      </c>
      <c r="AY12" s="30">
        <v>0</v>
      </c>
      <c r="AZ12" s="30">
        <v>0</v>
      </c>
      <c r="BA12" s="30">
        <v>0</v>
      </c>
      <c r="BB12" s="30">
        <v>0</v>
      </c>
      <c r="BC12" s="30">
        <v>0</v>
      </c>
      <c r="BD12" s="30">
        <v>0</v>
      </c>
    </row>
    <row r="13" spans="1:56" ht="24.25" x14ac:dyDescent="1.2">
      <c r="A13" s="21" t="s">
        <v>25</v>
      </c>
      <c r="B13" s="22" t="s">
        <v>39</v>
      </c>
      <c r="C13" s="23">
        <v>7</v>
      </c>
      <c r="D13" s="24">
        <v>1</v>
      </c>
      <c r="E13" s="25" t="s">
        <v>40</v>
      </c>
      <c r="F13" s="26" t="s">
        <v>57</v>
      </c>
      <c r="G13" s="27" t="s">
        <v>58</v>
      </c>
      <c r="H13" s="28" t="s">
        <v>59</v>
      </c>
      <c r="I13" s="29">
        <v>452</v>
      </c>
      <c r="J13" s="29">
        <v>565</v>
      </c>
      <c r="K13" s="30">
        <v>146</v>
      </c>
      <c r="L13" s="31">
        <v>3.095890410958904</v>
      </c>
      <c r="M13" s="31">
        <v>3.8698630136986303</v>
      </c>
      <c r="N13" s="32">
        <v>2</v>
      </c>
      <c r="O13" s="33">
        <v>2</v>
      </c>
      <c r="P13" s="33">
        <v>2</v>
      </c>
      <c r="Q13" s="34">
        <f t="shared" si="0"/>
        <v>140</v>
      </c>
      <c r="R13" s="35">
        <v>3.6</v>
      </c>
      <c r="S13" s="35">
        <v>4.5</v>
      </c>
      <c r="T13" s="36">
        <v>100</v>
      </c>
      <c r="U13" s="30">
        <v>0</v>
      </c>
      <c r="V13" s="30">
        <v>70</v>
      </c>
      <c r="W13" s="30">
        <v>70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  <c r="AE13" s="30">
        <v>0</v>
      </c>
      <c r="AF13" s="30">
        <v>0</v>
      </c>
      <c r="AG13" s="30">
        <v>0</v>
      </c>
      <c r="AH13" s="30">
        <v>0</v>
      </c>
      <c r="AI13" s="30">
        <v>0</v>
      </c>
      <c r="AJ13" s="30">
        <v>0</v>
      </c>
      <c r="AK13" s="30">
        <v>0</v>
      </c>
      <c r="AL13" s="30">
        <v>0</v>
      </c>
      <c r="AM13" s="30">
        <v>0</v>
      </c>
      <c r="AN13" s="30">
        <v>0</v>
      </c>
      <c r="AO13" s="30">
        <v>0</v>
      </c>
      <c r="AP13" s="30">
        <v>0</v>
      </c>
      <c r="AQ13" s="30">
        <v>0</v>
      </c>
      <c r="AR13" s="30">
        <v>0</v>
      </c>
      <c r="AS13" s="30">
        <v>0</v>
      </c>
      <c r="AT13" s="30">
        <v>0</v>
      </c>
      <c r="AU13" s="30">
        <v>0</v>
      </c>
      <c r="AV13" s="30">
        <v>0</v>
      </c>
      <c r="AW13" s="30">
        <v>0</v>
      </c>
      <c r="AX13" s="30">
        <v>0</v>
      </c>
      <c r="AY13" s="30">
        <v>0</v>
      </c>
      <c r="AZ13" s="30">
        <v>0</v>
      </c>
      <c r="BA13" s="30">
        <v>0</v>
      </c>
      <c r="BB13" s="30">
        <v>0</v>
      </c>
      <c r="BC13" s="30">
        <v>0</v>
      </c>
      <c r="BD13" s="30">
        <v>0</v>
      </c>
    </row>
    <row r="14" spans="1:56" ht="24.25" x14ac:dyDescent="1.2">
      <c r="A14" s="21" t="s">
        <v>25</v>
      </c>
      <c r="B14" s="22" t="s">
        <v>39</v>
      </c>
      <c r="C14" s="23">
        <v>8</v>
      </c>
      <c r="D14" s="24">
        <v>1</v>
      </c>
      <c r="E14" s="25" t="s">
        <v>40</v>
      </c>
      <c r="F14" s="26" t="s">
        <v>60</v>
      </c>
      <c r="G14" s="27" t="s">
        <v>61</v>
      </c>
      <c r="H14" s="28" t="s">
        <v>62</v>
      </c>
      <c r="I14" s="29">
        <v>277.60000000000002</v>
      </c>
      <c r="J14" s="29">
        <v>347</v>
      </c>
      <c r="K14" s="30">
        <v>82</v>
      </c>
      <c r="L14" s="31">
        <v>3.3853658536585369</v>
      </c>
      <c r="M14" s="31">
        <v>4.2317073170731705</v>
      </c>
      <c r="N14" s="32">
        <v>1</v>
      </c>
      <c r="O14" s="33">
        <v>2</v>
      </c>
      <c r="P14" s="33">
        <v>2</v>
      </c>
      <c r="Q14" s="34">
        <f t="shared" si="0"/>
        <v>30</v>
      </c>
      <c r="R14" s="35">
        <v>3.6</v>
      </c>
      <c r="S14" s="35">
        <v>4.5</v>
      </c>
      <c r="T14" s="36">
        <v>30</v>
      </c>
      <c r="U14" s="30">
        <v>0</v>
      </c>
      <c r="V14" s="30">
        <v>30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0">
        <v>0</v>
      </c>
      <c r="AD14" s="30">
        <v>0</v>
      </c>
      <c r="AE14" s="30">
        <v>0</v>
      </c>
      <c r="AF14" s="30">
        <v>0</v>
      </c>
      <c r="AG14" s="30">
        <v>0</v>
      </c>
      <c r="AH14" s="30">
        <v>0</v>
      </c>
      <c r="AI14" s="30">
        <v>0</v>
      </c>
      <c r="AJ14" s="30">
        <v>0</v>
      </c>
      <c r="AK14" s="30">
        <v>0</v>
      </c>
      <c r="AL14" s="30">
        <v>0</v>
      </c>
      <c r="AM14" s="30">
        <v>0</v>
      </c>
      <c r="AN14" s="30">
        <v>0</v>
      </c>
      <c r="AO14" s="30">
        <v>0</v>
      </c>
      <c r="AP14" s="30">
        <v>0</v>
      </c>
      <c r="AQ14" s="30">
        <v>0</v>
      </c>
      <c r="AR14" s="30">
        <v>0</v>
      </c>
      <c r="AS14" s="30">
        <v>0</v>
      </c>
      <c r="AT14" s="30">
        <v>0</v>
      </c>
      <c r="AU14" s="30">
        <v>0</v>
      </c>
      <c r="AV14" s="30">
        <v>0</v>
      </c>
      <c r="AW14" s="30">
        <v>0</v>
      </c>
      <c r="AX14" s="30">
        <v>0</v>
      </c>
      <c r="AY14" s="30">
        <v>0</v>
      </c>
      <c r="AZ14" s="30">
        <v>0</v>
      </c>
      <c r="BA14" s="30">
        <v>0</v>
      </c>
      <c r="BB14" s="30">
        <v>0</v>
      </c>
      <c r="BC14" s="30">
        <v>0</v>
      </c>
      <c r="BD14" s="30">
        <v>0</v>
      </c>
    </row>
    <row r="15" spans="1:56" ht="24.25" x14ac:dyDescent="1.2">
      <c r="A15" s="21" t="s">
        <v>25</v>
      </c>
      <c r="B15" s="22" t="s">
        <v>39</v>
      </c>
      <c r="C15" s="23">
        <v>9</v>
      </c>
      <c r="D15" s="24">
        <v>1</v>
      </c>
      <c r="E15" s="25" t="s">
        <v>40</v>
      </c>
      <c r="F15" s="26" t="s">
        <v>63</v>
      </c>
      <c r="G15" s="27" t="s">
        <v>64</v>
      </c>
      <c r="H15" s="28" t="s">
        <v>43</v>
      </c>
      <c r="I15" s="29">
        <v>230.4</v>
      </c>
      <c r="J15" s="29">
        <v>288</v>
      </c>
      <c r="K15" s="30">
        <v>99</v>
      </c>
      <c r="L15" s="31">
        <v>2.3272727272727272</v>
      </c>
      <c r="M15" s="31">
        <v>2.9090909090909092</v>
      </c>
      <c r="N15" s="32">
        <v>1</v>
      </c>
      <c r="O15" s="33">
        <v>2</v>
      </c>
      <c r="P15" s="33">
        <v>2</v>
      </c>
      <c r="Q15" s="34">
        <f t="shared" si="0"/>
        <v>30</v>
      </c>
      <c r="R15" s="35">
        <v>3.6</v>
      </c>
      <c r="S15" s="35">
        <v>4.5</v>
      </c>
      <c r="T15" s="36">
        <v>10</v>
      </c>
      <c r="U15" s="30">
        <v>0</v>
      </c>
      <c r="V15" s="30">
        <v>0</v>
      </c>
      <c r="W15" s="30">
        <v>30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  <c r="AG15" s="30">
        <v>0</v>
      </c>
      <c r="AH15" s="30">
        <v>0</v>
      </c>
      <c r="AI15" s="30">
        <v>0</v>
      </c>
      <c r="AJ15" s="30">
        <v>0</v>
      </c>
      <c r="AK15" s="30">
        <v>0</v>
      </c>
      <c r="AL15" s="30">
        <v>0</v>
      </c>
      <c r="AM15" s="30">
        <v>0</v>
      </c>
      <c r="AN15" s="30">
        <v>0</v>
      </c>
      <c r="AO15" s="30">
        <v>0</v>
      </c>
      <c r="AP15" s="30">
        <v>0</v>
      </c>
      <c r="AQ15" s="30">
        <v>0</v>
      </c>
      <c r="AR15" s="30">
        <v>0</v>
      </c>
      <c r="AS15" s="30">
        <v>0</v>
      </c>
      <c r="AT15" s="30">
        <v>0</v>
      </c>
      <c r="AU15" s="30">
        <v>0</v>
      </c>
      <c r="AV15" s="30">
        <v>0</v>
      </c>
      <c r="AW15" s="30">
        <v>0</v>
      </c>
      <c r="AX15" s="30">
        <v>0</v>
      </c>
      <c r="AY15" s="30">
        <v>0</v>
      </c>
      <c r="AZ15" s="30">
        <v>0</v>
      </c>
      <c r="BA15" s="30">
        <v>0</v>
      </c>
      <c r="BB15" s="30">
        <v>0</v>
      </c>
      <c r="BC15" s="30">
        <v>0</v>
      </c>
      <c r="BD15" s="30">
        <v>0</v>
      </c>
    </row>
    <row r="16" spans="1:56" ht="24.25" x14ac:dyDescent="1.2">
      <c r="A16" s="21" t="s">
        <v>25</v>
      </c>
      <c r="B16" s="22" t="s">
        <v>39</v>
      </c>
      <c r="C16" s="23">
        <v>10</v>
      </c>
      <c r="D16" s="24">
        <v>1</v>
      </c>
      <c r="E16" s="25" t="s">
        <v>40</v>
      </c>
      <c r="F16" s="26" t="s">
        <v>65</v>
      </c>
      <c r="G16" s="27" t="s">
        <v>66</v>
      </c>
      <c r="H16" s="28" t="s">
        <v>54</v>
      </c>
      <c r="I16" s="29">
        <v>313.60000000000002</v>
      </c>
      <c r="J16" s="29">
        <v>392</v>
      </c>
      <c r="K16" s="30">
        <v>77</v>
      </c>
      <c r="L16" s="31">
        <v>4.0727272727272732</v>
      </c>
      <c r="M16" s="31">
        <v>5.0909090909090908</v>
      </c>
      <c r="N16" s="32">
        <v>1</v>
      </c>
      <c r="O16" s="33">
        <v>2</v>
      </c>
      <c r="P16" s="33">
        <v>2</v>
      </c>
      <c r="Q16" s="34">
        <f t="shared" si="0"/>
        <v>5</v>
      </c>
      <c r="R16" s="35">
        <v>3.6</v>
      </c>
      <c r="S16" s="35">
        <v>4.5</v>
      </c>
      <c r="T16" s="36">
        <v>5</v>
      </c>
      <c r="U16" s="30">
        <v>0</v>
      </c>
      <c r="V16" s="30">
        <v>5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0">
        <v>0</v>
      </c>
      <c r="AG16" s="30">
        <v>0</v>
      </c>
      <c r="AH16" s="30">
        <v>0</v>
      </c>
      <c r="AI16" s="30">
        <v>0</v>
      </c>
      <c r="AJ16" s="30">
        <v>0</v>
      </c>
      <c r="AK16" s="30">
        <v>0</v>
      </c>
      <c r="AL16" s="30">
        <v>0</v>
      </c>
      <c r="AM16" s="30">
        <v>0</v>
      </c>
      <c r="AN16" s="30">
        <v>0</v>
      </c>
      <c r="AO16" s="30">
        <v>0</v>
      </c>
      <c r="AP16" s="30">
        <v>0</v>
      </c>
      <c r="AQ16" s="30">
        <v>0</v>
      </c>
      <c r="AR16" s="30">
        <v>0</v>
      </c>
      <c r="AS16" s="30">
        <v>0</v>
      </c>
      <c r="AT16" s="30">
        <v>0</v>
      </c>
      <c r="AU16" s="30">
        <v>0</v>
      </c>
      <c r="AV16" s="30">
        <v>0</v>
      </c>
      <c r="AW16" s="30">
        <v>0</v>
      </c>
      <c r="AX16" s="30">
        <v>0</v>
      </c>
      <c r="AY16" s="30">
        <v>0</v>
      </c>
      <c r="AZ16" s="30">
        <v>0</v>
      </c>
      <c r="BA16" s="30">
        <v>0</v>
      </c>
      <c r="BB16" s="30">
        <v>0</v>
      </c>
      <c r="BC16" s="30">
        <v>0</v>
      </c>
      <c r="BD16" s="30">
        <v>0</v>
      </c>
    </row>
    <row r="17" spans="1:56" ht="24.25" x14ac:dyDescent="1.2">
      <c r="A17" s="21" t="s">
        <v>25</v>
      </c>
      <c r="B17" s="22" t="s">
        <v>39</v>
      </c>
      <c r="C17" s="23">
        <v>11</v>
      </c>
      <c r="D17" s="24">
        <v>1</v>
      </c>
      <c r="E17" s="25" t="s">
        <v>40</v>
      </c>
      <c r="F17" s="26" t="s">
        <v>67</v>
      </c>
      <c r="G17" s="27" t="s">
        <v>68</v>
      </c>
      <c r="H17" s="28" t="s">
        <v>51</v>
      </c>
      <c r="I17" s="29">
        <v>202.4</v>
      </c>
      <c r="J17" s="29">
        <v>253</v>
      </c>
      <c r="K17" s="30">
        <v>79</v>
      </c>
      <c r="L17" s="31">
        <v>2.5620253164556961</v>
      </c>
      <c r="M17" s="31">
        <v>3.2025316455696204</v>
      </c>
      <c r="N17" s="32">
        <v>1</v>
      </c>
      <c r="O17" s="33">
        <v>2</v>
      </c>
      <c r="P17" s="33">
        <v>2</v>
      </c>
      <c r="Q17" s="34">
        <f t="shared" si="0"/>
        <v>5</v>
      </c>
      <c r="R17" s="35">
        <v>3.6</v>
      </c>
      <c r="S17" s="35">
        <v>4.5</v>
      </c>
      <c r="T17" s="36">
        <v>5</v>
      </c>
      <c r="U17" s="30">
        <v>0</v>
      </c>
      <c r="V17" s="30">
        <v>5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0">
        <v>0</v>
      </c>
      <c r="AG17" s="30">
        <v>0</v>
      </c>
      <c r="AH17" s="30">
        <v>0</v>
      </c>
      <c r="AI17" s="30">
        <v>0</v>
      </c>
      <c r="AJ17" s="30">
        <v>0</v>
      </c>
      <c r="AK17" s="30">
        <v>0</v>
      </c>
      <c r="AL17" s="30">
        <v>0</v>
      </c>
      <c r="AM17" s="30">
        <v>0</v>
      </c>
      <c r="AN17" s="30">
        <v>0</v>
      </c>
      <c r="AO17" s="30">
        <v>0</v>
      </c>
      <c r="AP17" s="30">
        <v>0</v>
      </c>
      <c r="AQ17" s="30">
        <v>0</v>
      </c>
      <c r="AR17" s="30">
        <v>0</v>
      </c>
      <c r="AS17" s="30">
        <v>0</v>
      </c>
      <c r="AT17" s="30">
        <v>0</v>
      </c>
      <c r="AU17" s="30">
        <v>0</v>
      </c>
      <c r="AV17" s="30">
        <v>0</v>
      </c>
      <c r="AW17" s="30">
        <v>0</v>
      </c>
      <c r="AX17" s="30">
        <v>0</v>
      </c>
      <c r="AY17" s="30">
        <v>0</v>
      </c>
      <c r="AZ17" s="30">
        <v>0</v>
      </c>
      <c r="BA17" s="30">
        <v>0</v>
      </c>
      <c r="BB17" s="30">
        <v>0</v>
      </c>
      <c r="BC17" s="30">
        <v>0</v>
      </c>
      <c r="BD17" s="30">
        <v>0</v>
      </c>
    </row>
    <row r="18" spans="1:56" ht="24.25" x14ac:dyDescent="1.2">
      <c r="A18" s="21" t="s">
        <v>25</v>
      </c>
      <c r="B18" s="22" t="s">
        <v>39</v>
      </c>
      <c r="C18" s="23">
        <v>12</v>
      </c>
      <c r="D18" s="24">
        <v>1</v>
      </c>
      <c r="E18" s="25" t="s">
        <v>40</v>
      </c>
      <c r="F18" s="26" t="s">
        <v>69</v>
      </c>
      <c r="G18" s="27" t="s">
        <v>70</v>
      </c>
      <c r="H18" s="28" t="s">
        <v>71</v>
      </c>
      <c r="I18" s="29">
        <v>133.6</v>
      </c>
      <c r="J18" s="29">
        <v>167</v>
      </c>
      <c r="K18" s="30">
        <v>89</v>
      </c>
      <c r="L18" s="31">
        <v>1.5011235955056179</v>
      </c>
      <c r="M18" s="31">
        <v>1.8764044943820224</v>
      </c>
      <c r="N18" s="32">
        <v>1</v>
      </c>
      <c r="O18" s="33">
        <v>2</v>
      </c>
      <c r="P18" s="33">
        <v>2</v>
      </c>
      <c r="Q18" s="34">
        <f t="shared" si="0"/>
        <v>5</v>
      </c>
      <c r="R18" s="35">
        <v>3.6</v>
      </c>
      <c r="S18" s="35">
        <v>4.5</v>
      </c>
      <c r="T18" s="36">
        <v>5</v>
      </c>
      <c r="U18" s="30">
        <v>0</v>
      </c>
      <c r="V18" s="30">
        <v>0</v>
      </c>
      <c r="W18" s="30">
        <v>5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0">
        <v>0</v>
      </c>
      <c r="AD18" s="30">
        <v>0</v>
      </c>
      <c r="AE18" s="30">
        <v>0</v>
      </c>
      <c r="AF18" s="30">
        <v>0</v>
      </c>
      <c r="AG18" s="30">
        <v>0</v>
      </c>
      <c r="AH18" s="30">
        <v>0</v>
      </c>
      <c r="AI18" s="30">
        <v>0</v>
      </c>
      <c r="AJ18" s="30">
        <v>0</v>
      </c>
      <c r="AK18" s="30">
        <v>0</v>
      </c>
      <c r="AL18" s="30">
        <v>0</v>
      </c>
      <c r="AM18" s="30">
        <v>0</v>
      </c>
      <c r="AN18" s="30">
        <v>0</v>
      </c>
      <c r="AO18" s="30">
        <v>0</v>
      </c>
      <c r="AP18" s="30">
        <v>0</v>
      </c>
      <c r="AQ18" s="30">
        <v>0</v>
      </c>
      <c r="AR18" s="30">
        <v>0</v>
      </c>
      <c r="AS18" s="30">
        <v>0</v>
      </c>
      <c r="AT18" s="30">
        <v>0</v>
      </c>
      <c r="AU18" s="30">
        <v>0</v>
      </c>
      <c r="AV18" s="30">
        <v>0</v>
      </c>
      <c r="AW18" s="30">
        <v>0</v>
      </c>
      <c r="AX18" s="30">
        <v>0</v>
      </c>
      <c r="AY18" s="30">
        <v>0</v>
      </c>
      <c r="AZ18" s="30">
        <v>0</v>
      </c>
      <c r="BA18" s="30">
        <v>0</v>
      </c>
      <c r="BB18" s="30">
        <v>0</v>
      </c>
      <c r="BC18" s="30">
        <v>0</v>
      </c>
      <c r="BD18" s="30">
        <v>0</v>
      </c>
    </row>
    <row r="19" spans="1:56" ht="24.25" x14ac:dyDescent="1.2">
      <c r="A19" s="21" t="s">
        <v>72</v>
      </c>
      <c r="B19" s="22" t="s">
        <v>73</v>
      </c>
      <c r="C19" s="23">
        <v>1</v>
      </c>
      <c r="D19" s="24">
        <v>1</v>
      </c>
      <c r="E19" s="25" t="s">
        <v>74</v>
      </c>
      <c r="F19" s="26" t="s">
        <v>75</v>
      </c>
      <c r="G19" s="27" t="s">
        <v>76</v>
      </c>
      <c r="H19" s="28" t="s">
        <v>34</v>
      </c>
      <c r="I19" s="29">
        <v>185.6</v>
      </c>
      <c r="J19" s="29">
        <v>232</v>
      </c>
      <c r="K19" s="30">
        <v>73</v>
      </c>
      <c r="L19" s="31">
        <v>2.5424657534246573</v>
      </c>
      <c r="M19" s="31">
        <v>3.1780821917808217</v>
      </c>
      <c r="N19" s="32">
        <v>1</v>
      </c>
      <c r="O19" s="33">
        <v>2</v>
      </c>
      <c r="P19" s="33">
        <v>2</v>
      </c>
      <c r="Q19" s="34">
        <f t="shared" si="0"/>
        <v>120</v>
      </c>
      <c r="R19" s="35">
        <v>0</v>
      </c>
      <c r="S19" s="35">
        <v>0</v>
      </c>
      <c r="T19" s="36">
        <v>120</v>
      </c>
      <c r="U19" s="30">
        <v>120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30">
        <v>0</v>
      </c>
      <c r="AG19" s="30">
        <v>0</v>
      </c>
      <c r="AH19" s="30">
        <v>0</v>
      </c>
      <c r="AI19" s="30">
        <v>0</v>
      </c>
      <c r="AJ19" s="30">
        <v>0</v>
      </c>
      <c r="AK19" s="30">
        <v>0</v>
      </c>
      <c r="AL19" s="30">
        <v>0</v>
      </c>
      <c r="AM19" s="30">
        <v>0</v>
      </c>
      <c r="AN19" s="30">
        <v>0</v>
      </c>
      <c r="AO19" s="30">
        <v>0</v>
      </c>
      <c r="AP19" s="30">
        <v>0</v>
      </c>
      <c r="AQ19" s="30">
        <v>0</v>
      </c>
      <c r="AR19" s="30">
        <v>0</v>
      </c>
      <c r="AS19" s="30">
        <v>0</v>
      </c>
      <c r="AT19" s="30">
        <v>0</v>
      </c>
      <c r="AU19" s="30">
        <v>0</v>
      </c>
      <c r="AV19" s="30">
        <v>0</v>
      </c>
      <c r="AW19" s="30">
        <v>0</v>
      </c>
      <c r="AX19" s="30">
        <v>0</v>
      </c>
      <c r="AY19" s="30">
        <v>0</v>
      </c>
      <c r="AZ19" s="30">
        <v>0</v>
      </c>
      <c r="BA19" s="30">
        <v>0</v>
      </c>
      <c r="BB19" s="30">
        <v>0</v>
      </c>
      <c r="BC19" s="30">
        <v>0</v>
      </c>
      <c r="BD19" s="30">
        <v>0</v>
      </c>
    </row>
    <row r="20" spans="1:56" ht="24.25" x14ac:dyDescent="1.2">
      <c r="A20" s="21" t="s">
        <v>77</v>
      </c>
      <c r="B20" s="22" t="s">
        <v>78</v>
      </c>
      <c r="C20" s="23">
        <v>1</v>
      </c>
      <c r="D20" s="24">
        <v>1</v>
      </c>
      <c r="E20" s="25" t="s">
        <v>74</v>
      </c>
      <c r="F20" s="26" t="s">
        <v>79</v>
      </c>
      <c r="G20" s="27" t="s">
        <v>80</v>
      </c>
      <c r="H20" s="28" t="s">
        <v>31</v>
      </c>
      <c r="I20" s="29">
        <v>300</v>
      </c>
      <c r="J20" s="29">
        <v>375</v>
      </c>
      <c r="K20" s="30">
        <v>99</v>
      </c>
      <c r="L20" s="31">
        <v>3.0303030303030303</v>
      </c>
      <c r="M20" s="31">
        <v>3.7878787878787881</v>
      </c>
      <c r="N20" s="32">
        <v>1</v>
      </c>
      <c r="O20" s="33">
        <v>2</v>
      </c>
      <c r="P20" s="33">
        <v>2</v>
      </c>
      <c r="Q20" s="34">
        <f t="shared" si="0"/>
        <v>120</v>
      </c>
      <c r="R20" s="35">
        <v>0</v>
      </c>
      <c r="S20" s="35">
        <v>0</v>
      </c>
      <c r="T20" s="36">
        <v>120</v>
      </c>
      <c r="U20" s="30">
        <v>0</v>
      </c>
      <c r="V20" s="30">
        <v>0</v>
      </c>
      <c r="W20" s="30">
        <v>120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G20" s="30">
        <v>0</v>
      </c>
      <c r="AH20" s="30">
        <v>0</v>
      </c>
      <c r="AI20" s="30">
        <v>0</v>
      </c>
      <c r="AJ20" s="30">
        <v>0</v>
      </c>
      <c r="AK20" s="30">
        <v>0</v>
      </c>
      <c r="AL20" s="30">
        <v>0</v>
      </c>
      <c r="AM20" s="30">
        <v>0</v>
      </c>
      <c r="AN20" s="30">
        <v>0</v>
      </c>
      <c r="AO20" s="30">
        <v>0</v>
      </c>
      <c r="AP20" s="30">
        <v>0</v>
      </c>
      <c r="AQ20" s="30">
        <v>0</v>
      </c>
      <c r="AR20" s="30">
        <v>0</v>
      </c>
      <c r="AS20" s="30">
        <v>0</v>
      </c>
      <c r="AT20" s="30">
        <v>0</v>
      </c>
      <c r="AU20" s="30">
        <v>0</v>
      </c>
      <c r="AV20" s="30">
        <v>0</v>
      </c>
      <c r="AW20" s="30">
        <v>0</v>
      </c>
      <c r="AX20" s="30">
        <v>0</v>
      </c>
      <c r="AY20" s="30">
        <v>0</v>
      </c>
      <c r="AZ20" s="30">
        <v>0</v>
      </c>
      <c r="BA20" s="30">
        <v>0</v>
      </c>
      <c r="BB20" s="30">
        <v>0</v>
      </c>
      <c r="BC20" s="30">
        <v>0</v>
      </c>
      <c r="BD20" s="30">
        <v>0</v>
      </c>
    </row>
    <row r="21" spans="1:56" ht="24.25" x14ac:dyDescent="1.2">
      <c r="A21" s="21" t="s">
        <v>77</v>
      </c>
      <c r="B21" s="22" t="s">
        <v>78</v>
      </c>
      <c r="C21" s="23">
        <v>2</v>
      </c>
      <c r="D21" s="24">
        <v>1</v>
      </c>
      <c r="E21" s="25" t="s">
        <v>74</v>
      </c>
      <c r="F21" s="26" t="s">
        <v>81</v>
      </c>
      <c r="G21" s="27" t="s">
        <v>82</v>
      </c>
      <c r="H21" s="28" t="s">
        <v>31</v>
      </c>
      <c r="I21" s="29">
        <v>164</v>
      </c>
      <c r="J21" s="29">
        <v>205</v>
      </c>
      <c r="K21" s="30">
        <v>83</v>
      </c>
      <c r="L21" s="31">
        <v>1.9759036144578312</v>
      </c>
      <c r="M21" s="31">
        <v>2.4698795180722892</v>
      </c>
      <c r="N21" s="32">
        <v>1</v>
      </c>
      <c r="O21" s="33">
        <v>2</v>
      </c>
      <c r="P21" s="33">
        <v>2</v>
      </c>
      <c r="Q21" s="34">
        <f t="shared" si="0"/>
        <v>90</v>
      </c>
      <c r="R21" s="35">
        <v>0</v>
      </c>
      <c r="S21" s="35">
        <v>0</v>
      </c>
      <c r="T21" s="36">
        <v>90</v>
      </c>
      <c r="U21" s="30">
        <v>0</v>
      </c>
      <c r="V21" s="30">
        <v>0</v>
      </c>
      <c r="W21" s="30">
        <v>90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0">
        <v>0</v>
      </c>
      <c r="AG21" s="30">
        <v>0</v>
      </c>
      <c r="AH21" s="30">
        <v>0</v>
      </c>
      <c r="AI21" s="30">
        <v>0</v>
      </c>
      <c r="AJ21" s="30">
        <v>0</v>
      </c>
      <c r="AK21" s="30">
        <v>0</v>
      </c>
      <c r="AL21" s="30">
        <v>0</v>
      </c>
      <c r="AM21" s="30">
        <v>0</v>
      </c>
      <c r="AN21" s="30">
        <v>0</v>
      </c>
      <c r="AO21" s="30">
        <v>0</v>
      </c>
      <c r="AP21" s="30">
        <v>0</v>
      </c>
      <c r="AQ21" s="30">
        <v>0</v>
      </c>
      <c r="AR21" s="30">
        <v>0</v>
      </c>
      <c r="AS21" s="30">
        <v>0</v>
      </c>
      <c r="AT21" s="30">
        <v>0</v>
      </c>
      <c r="AU21" s="30">
        <v>0</v>
      </c>
      <c r="AV21" s="30">
        <v>0</v>
      </c>
      <c r="AW21" s="30">
        <v>0</v>
      </c>
      <c r="AX21" s="30">
        <v>0</v>
      </c>
      <c r="AY21" s="30">
        <v>0</v>
      </c>
      <c r="AZ21" s="30">
        <v>0</v>
      </c>
      <c r="BA21" s="30">
        <v>0</v>
      </c>
      <c r="BB21" s="30">
        <v>0</v>
      </c>
      <c r="BC21" s="30">
        <v>0</v>
      </c>
      <c r="BD21" s="30">
        <v>0</v>
      </c>
    </row>
  </sheetData>
  <conditionalFormatting sqref="B3:B21">
    <cfRule type="expression" dxfId="4" priority="2">
      <formula>C3=1</formula>
    </cfRule>
  </conditionalFormatting>
  <conditionalFormatting sqref="B3:C21">
    <cfRule type="expression" dxfId="3" priority="1">
      <formula>"$g125&lt;1"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CC2C1-7DB0-4C1D-AAD9-68AAF8B02772}">
  <dimension ref="A1:O5"/>
  <sheetViews>
    <sheetView topLeftCell="D1" workbookViewId="0">
      <selection activeCell="O8" sqref="O8"/>
    </sheetView>
  </sheetViews>
  <sheetFormatPr baseColWidth="10" defaultRowHeight="14.75" x14ac:dyDescent="0.75"/>
  <cols>
    <col min="1" max="2" width="10.90625" style="55"/>
    <col min="3" max="3" width="23" style="55" customWidth="1"/>
    <col min="5" max="5" width="22.81640625" customWidth="1"/>
    <col min="6" max="6" width="27.6796875" style="62" customWidth="1"/>
    <col min="7" max="7" width="13.54296875" style="61" customWidth="1"/>
    <col min="8" max="12" width="10.90625" style="61"/>
  </cols>
  <sheetData>
    <row r="1" spans="1:15" ht="41.75" customHeight="1" x14ac:dyDescent="0.75">
      <c r="A1" s="93" t="s">
        <v>162</v>
      </c>
      <c r="B1" s="93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68"/>
    </row>
    <row r="2" spans="1:15" x14ac:dyDescent="0.75">
      <c r="A2" s="64" t="s">
        <v>93</v>
      </c>
      <c r="B2" s="64" t="s">
        <v>155</v>
      </c>
      <c r="C2" s="64" t="s">
        <v>156</v>
      </c>
      <c r="D2" s="63" t="s">
        <v>115</v>
      </c>
      <c r="E2" s="63" t="s">
        <v>116</v>
      </c>
      <c r="F2" s="65" t="s">
        <v>88</v>
      </c>
      <c r="G2" s="66" t="s">
        <v>94</v>
      </c>
      <c r="H2" s="66" t="s">
        <v>117</v>
      </c>
      <c r="I2" s="66" t="s">
        <v>118</v>
      </c>
      <c r="J2" s="66" t="s">
        <v>95</v>
      </c>
      <c r="K2" s="66" t="s">
        <v>92</v>
      </c>
      <c r="L2" s="66" t="s">
        <v>91</v>
      </c>
      <c r="M2" s="66" t="s">
        <v>119</v>
      </c>
      <c r="N2" s="66" t="s">
        <v>128</v>
      </c>
    </row>
    <row r="3" spans="1:15" ht="37.25" x14ac:dyDescent="0.75">
      <c r="A3" s="64">
        <v>1</v>
      </c>
      <c r="B3" s="64" t="s">
        <v>157</v>
      </c>
      <c r="C3" s="65" t="str">
        <f t="shared" ref="C3" si="0">D3&amp;" "&amp;E3</f>
        <v>DUBREUIL FRANCK</v>
      </c>
      <c r="D3" s="63" t="s">
        <v>164</v>
      </c>
      <c r="E3" s="63" t="s">
        <v>165</v>
      </c>
      <c r="F3" s="65" t="s">
        <v>96</v>
      </c>
      <c r="G3" s="66">
        <v>0</v>
      </c>
      <c r="H3" s="66">
        <v>232</v>
      </c>
      <c r="I3" s="66">
        <v>73</v>
      </c>
      <c r="J3" s="66">
        <v>15</v>
      </c>
      <c r="K3" s="67">
        <f>Tableau3111213141516[[#This Row],[Nb Pts]]/Tableau3111213141516[[#This Row],[Nb Reprises]]*0.89</f>
        <v>2.8284931506849316</v>
      </c>
      <c r="L3" s="67">
        <f>Tableau3111213141516[[#This Row],[Nb Pts]]/Tableau3111213141516[[#This Row],[Nb Reprises]]</f>
        <v>3.1780821917808217</v>
      </c>
      <c r="M3" s="66">
        <v>120</v>
      </c>
      <c r="N3" s="66" t="s">
        <v>74</v>
      </c>
      <c r="O3" s="82" t="s">
        <v>166</v>
      </c>
    </row>
    <row r="4" spans="1:15" x14ac:dyDescent="0.75">
      <c r="A4" s="69"/>
      <c r="B4" s="69"/>
      <c r="C4" s="71"/>
      <c r="D4" s="70"/>
      <c r="E4" s="70"/>
      <c r="F4" s="71"/>
      <c r="G4" s="72"/>
      <c r="H4" s="72"/>
      <c r="I4" s="72"/>
      <c r="J4" s="72"/>
      <c r="K4" s="67"/>
      <c r="L4" s="67"/>
      <c r="M4" s="72"/>
      <c r="N4" s="72"/>
      <c r="O4" s="95"/>
    </row>
    <row r="5" spans="1:15" x14ac:dyDescent="0.75">
      <c r="A5" s="77"/>
      <c r="B5" s="77"/>
      <c r="C5" s="79"/>
      <c r="D5" s="78"/>
      <c r="E5" s="78"/>
      <c r="F5" s="79"/>
      <c r="G5" s="80"/>
      <c r="H5" s="80"/>
      <c r="I5" s="80"/>
      <c r="J5" s="80"/>
      <c r="K5" s="67"/>
      <c r="L5" s="67"/>
      <c r="M5" s="80"/>
      <c r="N5" s="80"/>
      <c r="O5" s="95"/>
    </row>
  </sheetData>
  <mergeCells count="3">
    <mergeCell ref="A1:D1"/>
    <mergeCell ref="E1:M1"/>
    <mergeCell ref="O4:O5"/>
  </mergeCells>
  <phoneticPr fontId="2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96111-5344-4673-9F89-13C248E948F0}">
  <dimension ref="A1:M17"/>
  <sheetViews>
    <sheetView workbookViewId="0">
      <selection activeCell="I16" sqref="I16"/>
    </sheetView>
  </sheetViews>
  <sheetFormatPr baseColWidth="10" defaultRowHeight="14.75" x14ac:dyDescent="0.75"/>
  <cols>
    <col min="1" max="2" width="10.90625" style="55"/>
    <col min="3" max="3" width="23.58984375" customWidth="1"/>
    <col min="4" max="5" width="13.54296875" customWidth="1"/>
    <col min="6" max="6" width="35.31640625" style="61" customWidth="1"/>
    <col min="7" max="10" width="10.90625" style="61"/>
  </cols>
  <sheetData>
    <row r="1" spans="1:13" ht="41.75" customHeight="1" x14ac:dyDescent="0.75">
      <c r="A1" s="93" t="s">
        <v>129</v>
      </c>
      <c r="B1" s="93"/>
      <c r="C1" s="93"/>
      <c r="D1" s="94"/>
      <c r="E1" s="94"/>
      <c r="F1" s="94"/>
      <c r="G1" s="94"/>
      <c r="H1" s="94"/>
      <c r="I1" s="94"/>
      <c r="J1" s="94"/>
      <c r="K1" s="68"/>
    </row>
    <row r="2" spans="1:13" x14ac:dyDescent="0.75">
      <c r="A2" s="64" t="s">
        <v>93</v>
      </c>
      <c r="B2" s="64" t="s">
        <v>155</v>
      </c>
      <c r="C2" s="64" t="s">
        <v>156</v>
      </c>
      <c r="D2" s="66" t="s">
        <v>115</v>
      </c>
      <c r="E2" s="66" t="s">
        <v>116</v>
      </c>
      <c r="F2" s="66" t="s">
        <v>88</v>
      </c>
      <c r="G2" s="66" t="s">
        <v>94</v>
      </c>
      <c r="H2" s="66" t="s">
        <v>117</v>
      </c>
      <c r="I2" s="66" t="s">
        <v>118</v>
      </c>
      <c r="J2" s="66" t="s">
        <v>95</v>
      </c>
      <c r="K2" s="66" t="s">
        <v>119</v>
      </c>
      <c r="L2" s="66" t="s">
        <v>128</v>
      </c>
    </row>
    <row r="3" spans="1:13" x14ac:dyDescent="0.75">
      <c r="A3" s="64">
        <v>1</v>
      </c>
      <c r="B3" s="64" t="s">
        <v>44</v>
      </c>
      <c r="C3" s="88" t="str">
        <f>D3&amp;" "&amp;E3</f>
        <v>FERHAT ACHOUR</v>
      </c>
      <c r="D3" s="63" t="s">
        <v>101</v>
      </c>
      <c r="E3" s="63" t="s">
        <v>102</v>
      </c>
      <c r="F3" s="65" t="s">
        <v>100</v>
      </c>
      <c r="G3" s="66">
        <v>6</v>
      </c>
      <c r="H3" s="66">
        <v>384</v>
      </c>
      <c r="I3" s="66">
        <v>57</v>
      </c>
      <c r="J3" s="66">
        <v>24</v>
      </c>
      <c r="K3" s="66">
        <v>120</v>
      </c>
      <c r="L3" s="66" t="s">
        <v>40</v>
      </c>
      <c r="M3" s="96" t="s">
        <v>158</v>
      </c>
    </row>
    <row r="4" spans="1:13" x14ac:dyDescent="0.75">
      <c r="A4" s="64">
        <v>2</v>
      </c>
      <c r="B4" s="64" t="s">
        <v>46</v>
      </c>
      <c r="C4" s="88" t="str">
        <f>D4&amp;" "&amp;E4</f>
        <v>COURBOT LUDWIG</v>
      </c>
      <c r="D4" s="63" t="s">
        <v>106</v>
      </c>
      <c r="E4" s="63" t="s">
        <v>107</v>
      </c>
      <c r="F4" s="65" t="s">
        <v>108</v>
      </c>
      <c r="G4" s="66">
        <v>5</v>
      </c>
      <c r="H4" s="66">
        <v>418</v>
      </c>
      <c r="I4" s="66">
        <v>49</v>
      </c>
      <c r="J4" s="66">
        <v>30</v>
      </c>
      <c r="K4" s="66">
        <v>90</v>
      </c>
      <c r="L4" s="66" t="s">
        <v>40</v>
      </c>
      <c r="M4" s="97"/>
    </row>
    <row r="5" spans="1:13" x14ac:dyDescent="0.75">
      <c r="A5" s="64">
        <v>3</v>
      </c>
      <c r="B5" s="64" t="s">
        <v>55</v>
      </c>
      <c r="C5" s="88" t="str">
        <f>D5&amp;" "&amp;E5</f>
        <v>DREMEAUX JEAN PIERRE</v>
      </c>
      <c r="D5" s="63" t="s">
        <v>127</v>
      </c>
      <c r="E5" s="63" t="s">
        <v>110</v>
      </c>
      <c r="F5" s="65" t="s">
        <v>96</v>
      </c>
      <c r="G5" s="66">
        <v>5</v>
      </c>
      <c r="H5" s="66">
        <v>454</v>
      </c>
      <c r="I5" s="66">
        <v>66</v>
      </c>
      <c r="J5" s="66">
        <v>26</v>
      </c>
      <c r="K5" s="66">
        <v>70</v>
      </c>
      <c r="L5" s="66" t="s">
        <v>40</v>
      </c>
      <c r="M5" s="97"/>
    </row>
    <row r="6" spans="1:13" x14ac:dyDescent="0.75">
      <c r="A6" s="64">
        <v>4</v>
      </c>
      <c r="B6" s="64" t="s">
        <v>52</v>
      </c>
      <c r="C6" s="88" t="str">
        <f>D6&amp;" "&amp;E6</f>
        <v>FERNANDEZ MARC</v>
      </c>
      <c r="D6" s="63" t="s">
        <v>97</v>
      </c>
      <c r="E6" s="63" t="s">
        <v>98</v>
      </c>
      <c r="F6" s="65" t="s">
        <v>99</v>
      </c>
      <c r="G6" s="66">
        <v>4</v>
      </c>
      <c r="H6" s="66">
        <v>286</v>
      </c>
      <c r="I6" s="66">
        <v>46</v>
      </c>
      <c r="J6" s="66">
        <v>25</v>
      </c>
      <c r="K6" s="66">
        <v>50</v>
      </c>
      <c r="L6" s="66" t="s">
        <v>40</v>
      </c>
      <c r="M6" s="97"/>
    </row>
    <row r="7" spans="1:13" x14ac:dyDescent="0.75">
      <c r="A7" s="73">
        <v>1</v>
      </c>
      <c r="B7" s="73" t="s">
        <v>65</v>
      </c>
      <c r="C7" s="91" t="str">
        <f t="shared" ref="C7:C16" si="0">D7&amp;" "&amp;E7</f>
        <v>ANTONIN ALAIN</v>
      </c>
      <c r="D7" s="74" t="s">
        <v>112</v>
      </c>
      <c r="E7" s="74" t="s">
        <v>113</v>
      </c>
      <c r="F7" s="75" t="s">
        <v>99</v>
      </c>
      <c r="G7" s="76">
        <v>6</v>
      </c>
      <c r="H7" s="76">
        <v>480</v>
      </c>
      <c r="I7" s="76">
        <v>67</v>
      </c>
      <c r="J7" s="76">
        <v>38</v>
      </c>
      <c r="K7" s="76">
        <v>120</v>
      </c>
      <c r="L7" s="76" t="s">
        <v>40</v>
      </c>
      <c r="M7" s="98" t="s">
        <v>159</v>
      </c>
    </row>
    <row r="8" spans="1:13" x14ac:dyDescent="0.75">
      <c r="A8" s="77">
        <v>2</v>
      </c>
      <c r="B8" s="77" t="s">
        <v>60</v>
      </c>
      <c r="C8" s="92" t="str">
        <f t="shared" si="0"/>
        <v>SIEGLER JEAN PIERRE</v>
      </c>
      <c r="D8" s="78" t="s">
        <v>109</v>
      </c>
      <c r="E8" s="78" t="s">
        <v>110</v>
      </c>
      <c r="F8" s="79" t="s">
        <v>111</v>
      </c>
      <c r="G8" s="80">
        <v>4</v>
      </c>
      <c r="H8" s="80">
        <v>390</v>
      </c>
      <c r="I8" s="80">
        <v>90</v>
      </c>
      <c r="J8" s="80">
        <v>39</v>
      </c>
      <c r="K8" s="80">
        <v>90</v>
      </c>
      <c r="L8" s="80" t="s">
        <v>40</v>
      </c>
      <c r="M8" s="99"/>
    </row>
    <row r="9" spans="1:13" x14ac:dyDescent="0.75">
      <c r="A9" s="73">
        <v>3</v>
      </c>
      <c r="B9" s="73" t="s">
        <v>52</v>
      </c>
      <c r="C9" s="91" t="str">
        <f t="shared" si="0"/>
        <v>FERNANDEZ MARC</v>
      </c>
      <c r="D9" s="74" t="s">
        <v>97</v>
      </c>
      <c r="E9" s="74" t="s">
        <v>98</v>
      </c>
      <c r="F9" s="75" t="s">
        <v>99</v>
      </c>
      <c r="G9" s="76">
        <v>2</v>
      </c>
      <c r="H9" s="76">
        <v>386</v>
      </c>
      <c r="I9" s="76">
        <v>80</v>
      </c>
      <c r="J9" s="76">
        <v>24</v>
      </c>
      <c r="K9" s="76">
        <v>70</v>
      </c>
      <c r="L9" s="76" t="s">
        <v>40</v>
      </c>
      <c r="M9" s="99"/>
    </row>
    <row r="10" spans="1:13" x14ac:dyDescent="0.75">
      <c r="A10" s="77">
        <v>4</v>
      </c>
      <c r="B10" s="77" t="s">
        <v>46</v>
      </c>
      <c r="C10" s="92" t="str">
        <f t="shared" si="0"/>
        <v>COURBOT LUDWIG</v>
      </c>
      <c r="D10" s="78" t="s">
        <v>106</v>
      </c>
      <c r="E10" s="78" t="s">
        <v>107</v>
      </c>
      <c r="F10" s="79" t="s">
        <v>108</v>
      </c>
      <c r="G10" s="80">
        <v>5</v>
      </c>
      <c r="H10" s="80">
        <v>417</v>
      </c>
      <c r="I10" s="80">
        <v>81</v>
      </c>
      <c r="J10" s="80">
        <v>20</v>
      </c>
      <c r="K10" s="80">
        <v>50</v>
      </c>
      <c r="L10" s="80" t="s">
        <v>40</v>
      </c>
      <c r="M10" s="99"/>
    </row>
    <row r="11" spans="1:13" x14ac:dyDescent="0.75">
      <c r="A11" s="73">
        <v>5</v>
      </c>
      <c r="B11" s="73" t="s">
        <v>49</v>
      </c>
      <c r="C11" s="91" t="str">
        <f t="shared" si="0"/>
        <v>FERAUD GERARD</v>
      </c>
      <c r="D11" s="74" t="s">
        <v>103</v>
      </c>
      <c r="E11" s="74" t="s">
        <v>104</v>
      </c>
      <c r="F11" s="75" t="s">
        <v>105</v>
      </c>
      <c r="G11" s="76">
        <v>4</v>
      </c>
      <c r="H11" s="76">
        <v>356</v>
      </c>
      <c r="I11" s="76">
        <v>69</v>
      </c>
      <c r="J11" s="76">
        <v>42</v>
      </c>
      <c r="K11" s="76">
        <v>30</v>
      </c>
      <c r="L11" s="76" t="s">
        <v>40</v>
      </c>
      <c r="M11" s="99"/>
    </row>
    <row r="12" spans="1:13" x14ac:dyDescent="0.75">
      <c r="A12" s="77">
        <v>6</v>
      </c>
      <c r="B12" s="77" t="s">
        <v>169</v>
      </c>
      <c r="C12" s="92" t="str">
        <f t="shared" si="0"/>
        <v>GIBARROUX CRISTOPHE</v>
      </c>
      <c r="D12" s="78" t="s">
        <v>167</v>
      </c>
      <c r="E12" s="78" t="s">
        <v>168</v>
      </c>
      <c r="F12" s="79" t="s">
        <v>108</v>
      </c>
      <c r="G12" s="80">
        <v>3</v>
      </c>
      <c r="H12" s="80">
        <v>278</v>
      </c>
      <c r="I12" s="80">
        <v>63</v>
      </c>
      <c r="J12" s="80">
        <v>34</v>
      </c>
      <c r="K12" s="80">
        <v>10</v>
      </c>
      <c r="L12" s="80" t="s">
        <v>40</v>
      </c>
      <c r="M12" s="99"/>
    </row>
    <row r="13" spans="1:13" ht="14.75" customHeight="1" x14ac:dyDescent="0.75">
      <c r="A13" s="69">
        <v>1</v>
      </c>
      <c r="B13" s="69" t="s">
        <v>65</v>
      </c>
      <c r="C13" s="90" t="str">
        <f t="shared" si="0"/>
        <v>ANTONIN ALAIN</v>
      </c>
      <c r="D13" s="70" t="s">
        <v>112</v>
      </c>
      <c r="E13" s="70" t="s">
        <v>113</v>
      </c>
      <c r="F13" s="71" t="s">
        <v>99</v>
      </c>
      <c r="G13" s="72">
        <v>8</v>
      </c>
      <c r="H13" s="72">
        <v>480</v>
      </c>
      <c r="I13" s="72">
        <v>69</v>
      </c>
      <c r="J13" s="72">
        <v>54</v>
      </c>
      <c r="K13" s="72">
        <v>120</v>
      </c>
      <c r="L13" s="72" t="s">
        <v>40</v>
      </c>
      <c r="M13" s="100" t="s">
        <v>160</v>
      </c>
    </row>
    <row r="14" spans="1:13" x14ac:dyDescent="0.75">
      <c r="A14" s="77">
        <v>2</v>
      </c>
      <c r="B14" s="77" t="s">
        <v>49</v>
      </c>
      <c r="C14" s="92" t="str">
        <f t="shared" si="0"/>
        <v>FERAUD GERARD</v>
      </c>
      <c r="D14" s="78" t="s">
        <v>103</v>
      </c>
      <c r="E14" s="78" t="s">
        <v>104</v>
      </c>
      <c r="F14" s="79" t="s">
        <v>105</v>
      </c>
      <c r="G14" s="80">
        <v>6</v>
      </c>
      <c r="H14" s="80">
        <v>433</v>
      </c>
      <c r="I14" s="80">
        <v>53</v>
      </c>
      <c r="J14" s="80">
        <v>76</v>
      </c>
      <c r="K14" s="80">
        <v>90</v>
      </c>
      <c r="L14" s="80" t="s">
        <v>40</v>
      </c>
      <c r="M14" s="95"/>
    </row>
    <row r="15" spans="1:13" x14ac:dyDescent="0.75">
      <c r="A15" s="69">
        <v>3</v>
      </c>
      <c r="B15" s="69" t="s">
        <v>169</v>
      </c>
      <c r="C15" s="90" t="str">
        <f t="shared" si="0"/>
        <v>GIBARROUX CRISTOPHE</v>
      </c>
      <c r="D15" s="70" t="s">
        <v>167</v>
      </c>
      <c r="E15" s="70" t="s">
        <v>168</v>
      </c>
      <c r="F15" s="71" t="s">
        <v>108</v>
      </c>
      <c r="G15" s="72">
        <v>4</v>
      </c>
      <c r="H15" s="72">
        <v>378</v>
      </c>
      <c r="I15" s="72">
        <v>56</v>
      </c>
      <c r="J15" s="72">
        <v>28</v>
      </c>
      <c r="K15" s="72">
        <v>70</v>
      </c>
      <c r="L15" s="72" t="s">
        <v>40</v>
      </c>
      <c r="M15" s="95"/>
    </row>
    <row r="16" spans="1:13" x14ac:dyDescent="0.75">
      <c r="A16" s="77">
        <v>4</v>
      </c>
      <c r="B16" s="77" t="s">
        <v>52</v>
      </c>
      <c r="C16" s="92" t="str">
        <f t="shared" si="0"/>
        <v>FERNANDEZ MARC</v>
      </c>
      <c r="D16" s="78" t="s">
        <v>97</v>
      </c>
      <c r="E16" s="78" t="s">
        <v>98</v>
      </c>
      <c r="F16" s="79" t="s">
        <v>99</v>
      </c>
      <c r="G16" s="80">
        <v>2</v>
      </c>
      <c r="H16" s="80">
        <v>373</v>
      </c>
      <c r="I16" s="80">
        <v>73</v>
      </c>
      <c r="J16" s="80">
        <v>33</v>
      </c>
      <c r="K16" s="80">
        <v>50</v>
      </c>
      <c r="L16" s="80" t="s">
        <v>40</v>
      </c>
      <c r="M16" s="95"/>
    </row>
    <row r="17" spans="1:13" x14ac:dyDescent="0.75">
      <c r="A17" s="69">
        <v>5</v>
      </c>
      <c r="B17" s="69" t="s">
        <v>60</v>
      </c>
      <c r="C17" s="90" t="str">
        <f>D17&amp;" "&amp;E17</f>
        <v>SIEGLER JEAN PIERRE</v>
      </c>
      <c r="D17" s="70" t="s">
        <v>109</v>
      </c>
      <c r="E17" s="70" t="s">
        <v>110</v>
      </c>
      <c r="F17" s="71" t="s">
        <v>111</v>
      </c>
      <c r="G17" s="72">
        <v>0</v>
      </c>
      <c r="H17" s="72">
        <v>285</v>
      </c>
      <c r="I17" s="72">
        <v>49</v>
      </c>
      <c r="J17" s="72">
        <v>33</v>
      </c>
      <c r="K17" s="72">
        <v>30</v>
      </c>
      <c r="L17" s="72" t="s">
        <v>40</v>
      </c>
      <c r="M17" s="95"/>
    </row>
  </sheetData>
  <mergeCells count="5">
    <mergeCell ref="A1:C1"/>
    <mergeCell ref="D1:J1"/>
    <mergeCell ref="M3:M6"/>
    <mergeCell ref="M7:M12"/>
    <mergeCell ref="M13:M17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ADDE2-50E9-4B12-B649-059585EA54B4}">
  <dimension ref="A1:O6"/>
  <sheetViews>
    <sheetView workbookViewId="0">
      <selection activeCell="A3" sqref="A3:XFD3"/>
    </sheetView>
  </sheetViews>
  <sheetFormatPr baseColWidth="10" defaultRowHeight="14.75" x14ac:dyDescent="0.75"/>
  <cols>
    <col min="1" max="1" width="10.90625" style="55"/>
    <col min="2" max="2" width="15.953125" style="55" customWidth="1"/>
    <col min="3" max="3" width="21.7265625" style="55" customWidth="1"/>
    <col min="5" max="5" width="22.81640625" customWidth="1"/>
    <col min="6" max="6" width="27.6796875" style="62" customWidth="1"/>
    <col min="7" max="7" width="13.54296875" style="61" customWidth="1"/>
    <col min="8" max="12" width="10.90625" style="61"/>
  </cols>
  <sheetData>
    <row r="1" spans="1:15" ht="41.75" customHeight="1" x14ac:dyDescent="0.75">
      <c r="A1" s="93" t="s">
        <v>163</v>
      </c>
      <c r="B1" s="93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68"/>
    </row>
    <row r="2" spans="1:15" s="87" customFormat="1" x14ac:dyDescent="0.75">
      <c r="A2" s="66" t="s">
        <v>93</v>
      </c>
      <c r="B2" s="66" t="s">
        <v>155</v>
      </c>
      <c r="C2" s="66" t="s">
        <v>156</v>
      </c>
      <c r="D2" s="66" t="s">
        <v>115</v>
      </c>
      <c r="E2" s="66" t="s">
        <v>116</v>
      </c>
      <c r="F2" s="66" t="s">
        <v>88</v>
      </c>
      <c r="G2" s="66" t="s">
        <v>94</v>
      </c>
      <c r="H2" s="66" t="s">
        <v>117</v>
      </c>
      <c r="I2" s="66" t="s">
        <v>118</v>
      </c>
      <c r="J2" s="66" t="s">
        <v>95</v>
      </c>
      <c r="K2" s="66" t="s">
        <v>92</v>
      </c>
      <c r="L2" s="66" t="s">
        <v>91</v>
      </c>
      <c r="M2" s="66" t="s">
        <v>119</v>
      </c>
      <c r="N2" s="66" t="s">
        <v>128</v>
      </c>
    </row>
    <row r="3" spans="1:15" x14ac:dyDescent="0.75">
      <c r="A3" s="64">
        <v>1</v>
      </c>
      <c r="B3" s="88" t="s">
        <v>29</v>
      </c>
      <c r="C3" s="63" t="str">
        <f>D3&amp;" "&amp;E3</f>
        <v>FONTAINE DANY</v>
      </c>
      <c r="D3" s="63" t="s">
        <v>121</v>
      </c>
      <c r="E3" s="63" t="s">
        <v>122</v>
      </c>
      <c r="F3" s="65" t="s">
        <v>100</v>
      </c>
      <c r="G3" s="66">
        <v>6</v>
      </c>
      <c r="H3" s="66">
        <v>294</v>
      </c>
      <c r="I3" s="66">
        <v>56</v>
      </c>
      <c r="J3" s="66">
        <v>26</v>
      </c>
      <c r="K3" s="67">
        <v>5.25</v>
      </c>
      <c r="L3" s="67">
        <v>7.14</v>
      </c>
      <c r="M3" s="66">
        <v>120</v>
      </c>
      <c r="N3" s="66" t="s">
        <v>27</v>
      </c>
      <c r="O3" s="96" t="s">
        <v>120</v>
      </c>
    </row>
    <row r="4" spans="1:15" x14ac:dyDescent="0.75">
      <c r="A4" s="64">
        <v>2</v>
      </c>
      <c r="B4" s="88" t="s">
        <v>32</v>
      </c>
      <c r="C4" s="63" t="str">
        <f>D4&amp;" "&amp;E4</f>
        <v>CHAPUIS ERIC</v>
      </c>
      <c r="D4" s="63" t="s">
        <v>123</v>
      </c>
      <c r="E4" s="63" t="s">
        <v>124</v>
      </c>
      <c r="F4" s="65" t="s">
        <v>96</v>
      </c>
      <c r="G4" s="66">
        <v>4</v>
      </c>
      <c r="H4" s="66">
        <v>286</v>
      </c>
      <c r="I4" s="66">
        <v>55</v>
      </c>
      <c r="J4" s="66">
        <v>26</v>
      </c>
      <c r="K4" s="67">
        <v>5.2</v>
      </c>
      <c r="L4" s="67">
        <v>5.26</v>
      </c>
      <c r="M4" s="66">
        <v>90</v>
      </c>
      <c r="N4" s="66" t="s">
        <v>27</v>
      </c>
      <c r="O4" s="97"/>
    </row>
    <row r="5" spans="1:15" x14ac:dyDescent="0.75">
      <c r="A5" s="64">
        <v>3</v>
      </c>
      <c r="B5" s="88" t="s">
        <v>35</v>
      </c>
      <c r="C5" s="63" t="str">
        <f>D5&amp;" "&amp;E5</f>
        <v>DEFRETIN JOEL</v>
      </c>
      <c r="D5" s="63" t="s">
        <v>125</v>
      </c>
      <c r="E5" s="63" t="s">
        <v>126</v>
      </c>
      <c r="F5" s="65" t="s">
        <v>100</v>
      </c>
      <c r="G5" s="66">
        <v>2</v>
      </c>
      <c r="H5" s="66">
        <v>249</v>
      </c>
      <c r="I5" s="66">
        <v>65</v>
      </c>
      <c r="J5" s="66">
        <v>37</v>
      </c>
      <c r="K5" s="67">
        <v>3.83</v>
      </c>
      <c r="L5" s="67">
        <v>4.76</v>
      </c>
      <c r="M5" s="66">
        <v>70</v>
      </c>
      <c r="N5" s="66" t="s">
        <v>27</v>
      </c>
      <c r="O5" s="97"/>
    </row>
    <row r="6" spans="1:15" x14ac:dyDescent="0.75">
      <c r="A6" s="64">
        <v>4</v>
      </c>
      <c r="B6" s="88" t="s">
        <v>37</v>
      </c>
      <c r="C6" s="63" t="str">
        <f>D6&amp;" "&amp;E6</f>
        <v>DREMEAUX JEAN PIERRE</v>
      </c>
      <c r="D6" s="63" t="s">
        <v>127</v>
      </c>
      <c r="E6" s="63" t="s">
        <v>110</v>
      </c>
      <c r="F6" s="65" t="s">
        <v>100</v>
      </c>
      <c r="G6" s="66">
        <v>0</v>
      </c>
      <c r="H6" s="66">
        <v>209</v>
      </c>
      <c r="I6" s="66">
        <v>60</v>
      </c>
      <c r="J6" s="66">
        <v>13</v>
      </c>
      <c r="K6" s="67">
        <v>3.48</v>
      </c>
      <c r="L6" s="67" t="s">
        <v>114</v>
      </c>
      <c r="M6" s="66">
        <v>50</v>
      </c>
      <c r="N6" s="66" t="s">
        <v>27</v>
      </c>
      <c r="O6" s="97"/>
    </row>
  </sheetData>
  <mergeCells count="3">
    <mergeCell ref="O3:O6"/>
    <mergeCell ref="A1:D1"/>
    <mergeCell ref="E1:M1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671F3-C673-4B91-95DA-2EA790C14EC0}">
  <sheetPr>
    <tabColor rgb="FF7030A0"/>
  </sheetPr>
  <dimension ref="A1:T8"/>
  <sheetViews>
    <sheetView topLeftCell="E1" zoomScale="85" zoomScaleNormal="85" workbookViewId="0">
      <selection sqref="A1:B1"/>
    </sheetView>
  </sheetViews>
  <sheetFormatPr baseColWidth="10" defaultRowHeight="14.75" x14ac:dyDescent="0.75"/>
  <cols>
    <col min="1" max="1" width="14.1796875" customWidth="1"/>
    <col min="2" max="2" width="10.26953125" customWidth="1"/>
    <col min="3" max="3" width="17.1796875" customWidth="1"/>
    <col min="4" max="4" width="22.453125" customWidth="1"/>
    <col min="5" max="5" width="29.1796875" style="50" customWidth="1"/>
    <col min="6" max="6" width="11.54296875" style="55" customWidth="1"/>
    <col min="7" max="8" width="11.54296875" style="56" customWidth="1"/>
    <col min="9" max="9" width="15.40625" style="55" customWidth="1"/>
    <col min="10" max="10" width="15.6328125" style="55" customWidth="1"/>
    <col min="11" max="11" width="15.6328125" customWidth="1"/>
    <col min="12" max="12" width="11" style="38" hidden="1" customWidth="1"/>
    <col min="13" max="13" width="11" style="38" customWidth="1"/>
    <col min="14" max="20" width="11.54296875" customWidth="1"/>
  </cols>
  <sheetData>
    <row r="1" spans="1:20" ht="48.5" customHeight="1" x14ac:dyDescent="0.8">
      <c r="A1" s="101" t="s">
        <v>161</v>
      </c>
      <c r="B1" s="101"/>
      <c r="C1" s="3" t="s">
        <v>1</v>
      </c>
      <c r="D1" s="4"/>
      <c r="E1" s="48"/>
      <c r="F1" s="51"/>
      <c r="G1" s="52"/>
      <c r="H1" s="52"/>
      <c r="I1" s="53"/>
      <c r="J1" s="8" t="s">
        <v>8</v>
      </c>
      <c r="K1" s="5"/>
      <c r="L1" s="10"/>
      <c r="M1" s="10"/>
      <c r="N1" s="10"/>
      <c r="O1" s="10"/>
      <c r="P1" s="10"/>
      <c r="Q1" s="10"/>
      <c r="R1" s="10"/>
      <c r="S1" s="10"/>
      <c r="T1" s="10"/>
    </row>
    <row r="2" spans="1:20" ht="59" x14ac:dyDescent="0.75">
      <c r="A2" s="13" t="s">
        <v>9</v>
      </c>
      <c r="B2" s="15" t="s">
        <v>10</v>
      </c>
      <c r="C2" s="15" t="s">
        <v>11</v>
      </c>
      <c r="D2" s="15" t="s">
        <v>154</v>
      </c>
      <c r="E2" s="86" t="s">
        <v>13</v>
      </c>
      <c r="F2" s="86" t="s">
        <v>150</v>
      </c>
      <c r="G2" s="86" t="s">
        <v>151</v>
      </c>
      <c r="H2" s="86"/>
      <c r="I2" s="85" t="s">
        <v>148</v>
      </c>
      <c r="J2" s="86" t="s">
        <v>147</v>
      </c>
      <c r="K2" s="86" t="s">
        <v>152</v>
      </c>
      <c r="L2" s="18" t="s">
        <v>23</v>
      </c>
      <c r="M2" s="18" t="s">
        <v>153</v>
      </c>
      <c r="N2" s="84" t="s">
        <v>130</v>
      </c>
      <c r="O2" s="84" t="s">
        <v>131</v>
      </c>
      <c r="P2" s="84" t="s">
        <v>132</v>
      </c>
      <c r="Q2" s="84" t="s">
        <v>133</v>
      </c>
      <c r="R2" s="84" t="s">
        <v>134</v>
      </c>
      <c r="S2" s="84" t="s">
        <v>135</v>
      </c>
      <c r="T2" s="84" t="s">
        <v>136</v>
      </c>
    </row>
    <row r="3" spans="1:20" ht="27.5" x14ac:dyDescent="0.8">
      <c r="A3" s="39" t="s">
        <v>84</v>
      </c>
      <c r="B3" s="40" t="s">
        <v>85</v>
      </c>
      <c r="C3" s="41" t="s">
        <v>86</v>
      </c>
      <c r="D3" s="42" t="s">
        <v>87</v>
      </c>
      <c r="E3" s="81" t="s">
        <v>88</v>
      </c>
      <c r="F3" s="54" t="s">
        <v>89</v>
      </c>
      <c r="G3" s="43" t="s">
        <v>90</v>
      </c>
      <c r="H3" s="43" t="s">
        <v>92</v>
      </c>
      <c r="I3" s="44" t="s">
        <v>91</v>
      </c>
      <c r="J3" s="57" t="s">
        <v>146</v>
      </c>
      <c r="K3" s="58" t="s">
        <v>145</v>
      </c>
      <c r="L3" s="47" t="s">
        <v>83</v>
      </c>
      <c r="M3" s="47" t="s">
        <v>144</v>
      </c>
      <c r="N3" s="43" t="s">
        <v>137</v>
      </c>
      <c r="O3" s="43" t="s">
        <v>138</v>
      </c>
      <c r="P3" s="43" t="s">
        <v>139</v>
      </c>
      <c r="Q3" s="43" t="s">
        <v>140</v>
      </c>
      <c r="R3" s="43" t="s">
        <v>142</v>
      </c>
      <c r="S3" s="43" t="s">
        <v>141</v>
      </c>
      <c r="T3" s="43" t="s">
        <v>143</v>
      </c>
    </row>
    <row r="4" spans="1:20" ht="22" customHeight="1" x14ac:dyDescent="1.1000000000000001">
      <c r="A4" s="39">
        <v>1</v>
      </c>
      <c r="B4" s="40" t="s">
        <v>74</v>
      </c>
      <c r="C4" s="59">
        <f>'JOUEURS R(1)'!B4</f>
        <v>0</v>
      </c>
      <c r="D4" s="60">
        <f>'JOUEURS R(1)'!C4</f>
        <v>0</v>
      </c>
      <c r="E4" s="49">
        <f>'JOUEURS R(1)'!F4</f>
        <v>0</v>
      </c>
      <c r="F4" s="43">
        <f>'JOUEURS R(1)'!H4</f>
        <v>0</v>
      </c>
      <c r="G4" s="43">
        <f>'JOUEURS R(1)'!I4</f>
        <v>0</v>
      </c>
      <c r="H4" s="89">
        <f>'JOUEURS R(1)'!K4</f>
        <v>0</v>
      </c>
      <c r="I4" s="44">
        <f>'JOUEURS R(1)'!L4</f>
        <v>0</v>
      </c>
      <c r="J4" s="45">
        <v>1</v>
      </c>
      <c r="K4" s="46">
        <f>Tableau143[[#This Row],[Total pts Tounois]]</f>
        <v>120</v>
      </c>
      <c r="L4" s="47"/>
      <c r="M4" s="83">
        <f>Tableau143[[#This Row],[tn1]]+Tableau143[[#This Row],[tn2]]+Tableau143[[#This Row],[tn3]]+Tableau143[[#This Row],[tn4]]+Tableau143[[#This Row],[tn4 bis]]+Tableau143[[#This Row],[tn5]]+Tableau143[[#This Row],[tn5 bis]]</f>
        <v>120</v>
      </c>
      <c r="N4" s="43">
        <v>0</v>
      </c>
      <c r="O4" s="43">
        <v>0</v>
      </c>
      <c r="P4" s="43">
        <v>120</v>
      </c>
      <c r="Q4" s="43"/>
      <c r="R4" s="43"/>
      <c r="S4" s="43"/>
      <c r="T4" s="43"/>
    </row>
    <row r="5" spans="1:20" ht="22" customHeight="1" x14ac:dyDescent="1.1000000000000001">
      <c r="A5" s="39">
        <v>2</v>
      </c>
      <c r="B5" s="40" t="s">
        <v>74</v>
      </c>
      <c r="C5" s="59" t="str">
        <f>'JOUEURS R(1)'!B3</f>
        <v>159130 S</v>
      </c>
      <c r="D5" s="60" t="str">
        <f>'JOUEURS R(1)'!C3</f>
        <v>DUBREUIL FRANCK</v>
      </c>
      <c r="E5" s="49" t="str">
        <f>'JOUEURS R(1)'!F3</f>
        <v>BILLARD CLUB DE NICE</v>
      </c>
      <c r="F5" s="43">
        <f>'JOUEURS R(1)'!H3</f>
        <v>232</v>
      </c>
      <c r="G5" s="43">
        <f>'JOUEURS R(1)'!I3</f>
        <v>73</v>
      </c>
      <c r="H5" s="89">
        <f>'JOUEURS R(1)'!K3</f>
        <v>2.8284931506849316</v>
      </c>
      <c r="I5" s="44">
        <f>'JOUEURS R(1)'!L3</f>
        <v>3.1780821917808217</v>
      </c>
      <c r="J5" s="45">
        <v>1</v>
      </c>
      <c r="K5" s="46">
        <f>Tableau143[[#This Row],[Total pts Tounois]]</f>
        <v>120</v>
      </c>
      <c r="L5" s="47"/>
      <c r="M5" s="83">
        <f>Tableau143[[#This Row],[tn1]]+Tableau143[[#This Row],[tn2]]+Tableau143[[#This Row],[tn3]]+Tableau143[[#This Row],[tn4]]+Tableau143[[#This Row],[tn4 bis]]+Tableau143[[#This Row],[tn5]]+Tableau143[[#This Row],[tn5 bis]]</f>
        <v>120</v>
      </c>
      <c r="N5" s="43">
        <v>120</v>
      </c>
      <c r="O5" s="43">
        <v>0</v>
      </c>
      <c r="P5" s="43">
        <v>0</v>
      </c>
      <c r="Q5" s="43"/>
      <c r="R5" s="43"/>
      <c r="S5" s="43"/>
      <c r="T5" s="43"/>
    </row>
    <row r="6" spans="1:20" ht="22" customHeight="1" x14ac:dyDescent="1.1000000000000001">
      <c r="A6" s="39">
        <v>3</v>
      </c>
      <c r="B6" s="40" t="s">
        <v>74</v>
      </c>
      <c r="C6" s="59">
        <f>'JOUEURS R(1)'!B5</f>
        <v>0</v>
      </c>
      <c r="D6" s="60">
        <f>'JOUEURS R(1)'!C5</f>
        <v>0</v>
      </c>
      <c r="E6" s="49">
        <f>'JOUEURS R(1)'!F5</f>
        <v>0</v>
      </c>
      <c r="F6" s="43">
        <f>'JOUEURS R(1)'!H5</f>
        <v>0</v>
      </c>
      <c r="G6" s="43">
        <f>'JOUEURS R(1)'!I5</f>
        <v>0</v>
      </c>
      <c r="H6" s="89">
        <f>'JOUEURS R(1)'!K5</f>
        <v>0</v>
      </c>
      <c r="I6" s="44">
        <f>'JOUEURS R(1)'!L5</f>
        <v>0</v>
      </c>
      <c r="J6" s="45">
        <v>1</v>
      </c>
      <c r="K6" s="46">
        <f>Tableau143[[#This Row],[Total pts Tounois]]</f>
        <v>90</v>
      </c>
      <c r="L6" s="47"/>
      <c r="M6" s="83">
        <f>Tableau143[[#This Row],[tn1]]+Tableau143[[#This Row],[tn2]]+Tableau143[[#This Row],[tn3]]+Tableau143[[#This Row],[tn4]]+Tableau143[[#This Row],[tn4 bis]]+Tableau143[[#This Row],[tn5]]+Tableau143[[#This Row],[tn5 bis]]</f>
        <v>90</v>
      </c>
      <c r="N6" s="43">
        <v>0</v>
      </c>
      <c r="O6" s="43">
        <v>0</v>
      </c>
      <c r="P6" s="43">
        <v>90</v>
      </c>
      <c r="Q6" s="43"/>
      <c r="R6" s="43"/>
      <c r="S6" s="43"/>
      <c r="T6" s="43"/>
    </row>
    <row r="7" spans="1:20" ht="22" customHeight="1" x14ac:dyDescent="1.1000000000000001">
      <c r="A7" s="39"/>
      <c r="B7" s="40"/>
      <c r="C7" s="59"/>
      <c r="D7" s="60"/>
      <c r="E7" s="49"/>
      <c r="F7" s="43"/>
      <c r="G7" s="43"/>
      <c r="H7" s="89"/>
      <c r="I7" s="44"/>
      <c r="J7" s="45"/>
      <c r="K7" s="46"/>
      <c r="L7" s="47"/>
      <c r="M7" s="83"/>
      <c r="N7" s="43"/>
      <c r="O7" s="43"/>
      <c r="P7" s="43"/>
      <c r="Q7" s="43"/>
      <c r="R7" s="43"/>
      <c r="S7" s="43"/>
      <c r="T7" s="43"/>
    </row>
    <row r="8" spans="1:20" ht="22" customHeight="1" x14ac:dyDescent="1.1000000000000001">
      <c r="A8" s="39"/>
      <c r="B8" s="40"/>
      <c r="C8" s="59"/>
      <c r="D8" s="60"/>
      <c r="E8" s="49"/>
      <c r="F8" s="43"/>
      <c r="G8" s="43"/>
      <c r="H8" s="89"/>
      <c r="I8" s="44"/>
      <c r="J8" s="45"/>
      <c r="K8" s="46"/>
      <c r="L8" s="47"/>
      <c r="M8" s="83"/>
      <c r="N8" s="43"/>
      <c r="O8" s="43"/>
      <c r="P8" s="43"/>
      <c r="Q8" s="43"/>
      <c r="R8" s="43"/>
      <c r="S8" s="43"/>
      <c r="T8" s="43"/>
    </row>
  </sheetData>
  <mergeCells count="1">
    <mergeCell ref="A1:B1"/>
  </mergeCells>
  <conditionalFormatting sqref="A3:A8">
    <cfRule type="expression" dxfId="2" priority="1">
      <formula>"$g125&lt;1"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FB02D-B8BF-4C16-AFFE-A887F7BF5F4E}">
  <sheetPr>
    <tabColor rgb="FF7030A0"/>
  </sheetPr>
  <dimension ref="A1:S13"/>
  <sheetViews>
    <sheetView showGridLines="0" showRowColHeaders="0" tabSelected="1" zoomScale="70" zoomScaleNormal="70" workbookViewId="0">
      <selection activeCell="H15" sqref="H15"/>
    </sheetView>
  </sheetViews>
  <sheetFormatPr baseColWidth="10" defaultRowHeight="14.75" x14ac:dyDescent="0.75"/>
  <cols>
    <col min="1" max="1" width="14.1796875" customWidth="1"/>
    <col min="2" max="2" width="10.26953125" customWidth="1"/>
    <col min="3" max="3" width="17.1796875" customWidth="1"/>
    <col min="4" max="4" width="27.6796875" customWidth="1"/>
    <col min="5" max="5" width="29.1796875" style="50" customWidth="1"/>
    <col min="6" max="6" width="11.54296875" style="55" customWidth="1"/>
    <col min="7" max="7" width="11.54296875" style="56" customWidth="1"/>
    <col min="8" max="9" width="15.40625" style="55" customWidth="1"/>
    <col min="10" max="10" width="15.6328125" style="55" customWidth="1"/>
    <col min="11" max="11" width="15.6328125" customWidth="1"/>
    <col min="12" max="12" width="11" style="38" hidden="1" customWidth="1"/>
    <col min="13" max="13" width="11" style="38" customWidth="1"/>
    <col min="14" max="19" width="11.54296875" customWidth="1"/>
  </cols>
  <sheetData>
    <row r="1" spans="1:19" ht="48.5" customHeight="1" x14ac:dyDescent="0.8">
      <c r="A1" s="101" t="s">
        <v>161</v>
      </c>
      <c r="B1" s="101"/>
      <c r="C1" s="3" t="s">
        <v>1</v>
      </c>
      <c r="D1" s="4"/>
      <c r="E1" s="48"/>
      <c r="F1" s="51"/>
      <c r="G1" s="52"/>
      <c r="H1" s="53"/>
      <c r="I1" s="53"/>
      <c r="J1" s="8" t="s">
        <v>8</v>
      </c>
      <c r="K1" s="5"/>
      <c r="L1" s="10"/>
      <c r="M1" s="10"/>
      <c r="N1" s="10"/>
      <c r="O1" s="10"/>
      <c r="P1" s="10"/>
      <c r="Q1" s="10"/>
      <c r="R1" s="10"/>
      <c r="S1" s="10"/>
    </row>
    <row r="2" spans="1:19" ht="59" x14ac:dyDescent="0.75">
      <c r="A2" s="13" t="s">
        <v>9</v>
      </c>
      <c r="B2" s="15" t="s">
        <v>10</v>
      </c>
      <c r="C2" s="15" t="s">
        <v>11</v>
      </c>
      <c r="D2" s="15" t="s">
        <v>154</v>
      </c>
      <c r="E2" s="86" t="s">
        <v>13</v>
      </c>
      <c r="F2" s="86" t="s">
        <v>150</v>
      </c>
      <c r="G2" s="86" t="s">
        <v>151</v>
      </c>
      <c r="H2" s="85" t="s">
        <v>178</v>
      </c>
      <c r="I2" s="16" t="s">
        <v>149</v>
      </c>
      <c r="J2" s="86" t="s">
        <v>147</v>
      </c>
      <c r="K2" s="86" t="s">
        <v>152</v>
      </c>
      <c r="L2" s="18" t="s">
        <v>23</v>
      </c>
      <c r="M2" s="18" t="s">
        <v>153</v>
      </c>
      <c r="N2" s="84" t="s">
        <v>173</v>
      </c>
      <c r="O2" s="84" t="s">
        <v>172</v>
      </c>
      <c r="P2" s="84" t="s">
        <v>171</v>
      </c>
      <c r="Q2" s="84" t="s">
        <v>133</v>
      </c>
      <c r="R2" s="84" t="s">
        <v>174</v>
      </c>
      <c r="S2" s="84" t="s">
        <v>175</v>
      </c>
    </row>
    <row r="3" spans="1:19" ht="27.5" x14ac:dyDescent="0.8">
      <c r="A3" s="39" t="s">
        <v>170</v>
      </c>
      <c r="B3" s="40" t="s">
        <v>85</v>
      </c>
      <c r="C3" s="41" t="s">
        <v>86</v>
      </c>
      <c r="D3" s="42" t="s">
        <v>87</v>
      </c>
      <c r="E3" s="81" t="s">
        <v>88</v>
      </c>
      <c r="F3" s="54" t="s">
        <v>89</v>
      </c>
      <c r="G3" s="43" t="s">
        <v>90</v>
      </c>
      <c r="H3" s="44" t="s">
        <v>92</v>
      </c>
      <c r="I3" s="44" t="s">
        <v>91</v>
      </c>
      <c r="J3" s="57" t="s">
        <v>146</v>
      </c>
      <c r="K3" s="58" t="s">
        <v>145</v>
      </c>
      <c r="L3" s="47" t="s">
        <v>83</v>
      </c>
      <c r="M3" s="47" t="s">
        <v>144</v>
      </c>
      <c r="N3" s="43" t="s">
        <v>137</v>
      </c>
      <c r="O3" s="43" t="s">
        <v>138</v>
      </c>
      <c r="P3" s="43" t="s">
        <v>139</v>
      </c>
      <c r="Q3" s="43" t="s">
        <v>176</v>
      </c>
      <c r="R3" s="43" t="s">
        <v>177</v>
      </c>
      <c r="S3" s="43" t="s">
        <v>141</v>
      </c>
    </row>
    <row r="4" spans="1:19" ht="22" customHeight="1" x14ac:dyDescent="1.1000000000000001">
      <c r="A4" s="39">
        <v>1</v>
      </c>
      <c r="B4" s="40" t="s">
        <v>40</v>
      </c>
      <c r="C4" s="59" t="str">
        <f>'JOUEURS N(3)'!B7</f>
        <v>021821H</v>
      </c>
      <c r="D4" s="60" t="str">
        <f>'JOUEURS N(3)'!C7</f>
        <v>ANTONIN ALAIN</v>
      </c>
      <c r="E4" s="49" t="str">
        <f>'JOUEURS N(3)'!F7</f>
        <v>BILLARD CLUB CAVAILLONNAIS</v>
      </c>
      <c r="F4" s="43">
        <f>SUM('JOUEURS N(3)'!H7+'JOUEURS N(3)'!H13)</f>
        <v>960</v>
      </c>
      <c r="G4" s="43">
        <f>SUM('JOUEURS N(3)'!I7+'JOUEURS N(3)'!I13)</f>
        <v>136</v>
      </c>
      <c r="H4" s="44">
        <f>Tableau1[[#This Row],[Pts 2,80m]]/Tableau1[[#This Row],[Nb Rep]]*0.86</f>
        <v>6.0705882352941174</v>
      </c>
      <c r="I4" s="44">
        <f>Tableau1[[#This Row],[Pts 2,80m]]/Tableau1[[#This Row],[Nb Rep]]</f>
        <v>7.0588235294117645</v>
      </c>
      <c r="J4" s="45">
        <v>2</v>
      </c>
      <c r="K4" s="46">
        <f>Tableau1[[#This Row],[tn1]]+Tableau1[[#This Row],[tn2]]+Tableau1[[#This Row],[tn3]]</f>
        <v>240</v>
      </c>
      <c r="L4" s="47"/>
      <c r="M4" s="83">
        <f>Tableau1[[#This Row],[tn1]]+Tableau1[[#This Row],[tn2]]+Tableau1[[#This Row],[tn3]]+Tableau1[[#This Row],[tn3 BIS]]+Tableau1[[#This Row],[tn4 ]]+Tableau1[[#This Row],[tn5]]</f>
        <v>240</v>
      </c>
      <c r="N4" s="43">
        <v>0</v>
      </c>
      <c r="O4" s="43">
        <f>'JOUEURS N(3)'!K7</f>
        <v>120</v>
      </c>
      <c r="P4" s="43">
        <f>'JOUEURS N(3)'!K13</f>
        <v>120</v>
      </c>
      <c r="Q4" s="43">
        <v>0</v>
      </c>
      <c r="R4" s="43"/>
      <c r="S4" s="43"/>
    </row>
    <row r="5" spans="1:19" ht="22" customHeight="1" x14ac:dyDescent="1.1000000000000001">
      <c r="A5" s="39">
        <v>2</v>
      </c>
      <c r="B5" s="40" t="s">
        <v>40</v>
      </c>
      <c r="C5" s="59" t="str">
        <f>'JOUEURS N(3)'!B4</f>
        <v>016838Q</v>
      </c>
      <c r="D5" s="60" t="str">
        <f>'JOUEURS N(3)'!C4</f>
        <v>COURBOT LUDWIG</v>
      </c>
      <c r="E5" s="49" t="str">
        <f>'JOUEURS N(3)'!F4</f>
        <v>S. S. A. B. D AIX EN PROVENCE</v>
      </c>
      <c r="F5" s="43">
        <f>SUM('JOUEURS N(3)'!H4+'JOUEURS N(3)'!H10)</f>
        <v>835</v>
      </c>
      <c r="G5" s="43">
        <f>SUM('JOUEURS N(3)'!I4+'JOUEURS N(3)'!I10)</f>
        <v>130</v>
      </c>
      <c r="H5" s="44">
        <f>Tableau1[[#This Row],[Pts 2,80m]]/Tableau1[[#This Row],[Nb Rep]]*0.86</f>
        <v>5.5238461538461543</v>
      </c>
      <c r="I5" s="44">
        <f>Tableau1[[#This Row],[Pts 2,80m]]/Tableau1[[#This Row],[Nb Rep]]</f>
        <v>6.4230769230769234</v>
      </c>
      <c r="J5" s="45">
        <v>2</v>
      </c>
      <c r="K5" s="46">
        <f>Tableau1[[#This Row],[tn1]]+Tableau1[[#This Row],[tn2]]+Tableau1[[#This Row],[tn3]]</f>
        <v>140</v>
      </c>
      <c r="L5" s="47"/>
      <c r="M5" s="83">
        <f>Tableau1[[#This Row],[tn1]]+Tableau1[[#This Row],[tn2]]+Tableau1[[#This Row],[tn3]]+Tableau1[[#This Row],[tn3 BIS]]+Tableau1[[#This Row],[tn4 ]]+Tableau1[[#This Row],[tn5]]</f>
        <v>140</v>
      </c>
      <c r="N5" s="43">
        <f>'JOUEURS N(3)'!K4</f>
        <v>90</v>
      </c>
      <c r="O5" s="43">
        <v>50</v>
      </c>
      <c r="P5" s="43">
        <v>0</v>
      </c>
      <c r="Q5" s="43">
        <v>0</v>
      </c>
      <c r="R5" s="43"/>
      <c r="S5" s="43"/>
    </row>
    <row r="6" spans="1:19" ht="22" customHeight="1" x14ac:dyDescent="1.1000000000000001">
      <c r="A6" s="39">
        <v>3</v>
      </c>
      <c r="B6" s="40" t="s">
        <v>40</v>
      </c>
      <c r="C6" s="59" t="str">
        <f>'JOUEURS N(3)'!B3</f>
        <v>129036Y</v>
      </c>
      <c r="D6" s="60" t="str">
        <f>'JOUEURS N(3)'!C3</f>
        <v>FERHAT ACHOUR</v>
      </c>
      <c r="E6" s="49" t="str">
        <f>'JOUEURS N(3)'!F3</f>
        <v>BILLARD CLUB GARDEEN</v>
      </c>
      <c r="F6" s="43">
        <f>SUM('JOUEURS N(3)'!H3)</f>
        <v>384</v>
      </c>
      <c r="G6" s="43">
        <f>SUM('JOUEURS N(3)'!I3)</f>
        <v>57</v>
      </c>
      <c r="H6" s="44">
        <f>Tableau1[[#This Row],[Pts 2,80m]]/Tableau1[[#This Row],[Nb Rep]]*0.86</f>
        <v>5.7936842105263153</v>
      </c>
      <c r="I6" s="44">
        <f>Tableau1[[#This Row],[Pts 2,80m]]/Tableau1[[#This Row],[Nb Rep]]</f>
        <v>6.7368421052631575</v>
      </c>
      <c r="J6" s="45">
        <v>1</v>
      </c>
      <c r="K6" s="46">
        <f>Tableau1[[#This Row],[tn1]]+Tableau1[[#This Row],[tn2]]+Tableau1[[#This Row],[tn3]]</f>
        <v>120</v>
      </c>
      <c r="L6" s="47"/>
      <c r="M6" s="83">
        <f>Tableau1[[#This Row],[tn1]]+Tableau1[[#This Row],[tn2]]+Tableau1[[#This Row],[tn3]]+Tableau1[[#This Row],[tn3 BIS]]+Tableau1[[#This Row],[tn4 ]]+Tableau1[[#This Row],[tn5]]</f>
        <v>120</v>
      </c>
      <c r="N6" s="43">
        <f>'JOUEURS N(3)'!K3</f>
        <v>120</v>
      </c>
      <c r="O6" s="43">
        <v>0</v>
      </c>
      <c r="P6" s="43">
        <v>0</v>
      </c>
      <c r="Q6" s="43">
        <v>0</v>
      </c>
      <c r="R6" s="43"/>
      <c r="S6" s="43"/>
    </row>
    <row r="7" spans="1:19" ht="22" customHeight="1" x14ac:dyDescent="1.1000000000000001">
      <c r="A7" s="39">
        <v>4</v>
      </c>
      <c r="B7" s="40" t="s">
        <v>40</v>
      </c>
      <c r="C7" s="59" t="str">
        <f>'JOUEURS N(3)'!B11</f>
        <v>022067T</v>
      </c>
      <c r="D7" s="60" t="str">
        <f>'JOUEURS N(3)'!C11</f>
        <v>FERAUD GERARD</v>
      </c>
      <c r="E7" s="49" t="str">
        <f>'JOUEURS N(3)'!F11</f>
        <v>ACADEMIE DE BILLARD DE BOLLENE</v>
      </c>
      <c r="F7" s="43">
        <f>SUM('JOUEURS N(3)'!H11+'JOUEURS N(3)'!H14)</f>
        <v>789</v>
      </c>
      <c r="G7" s="43">
        <f>SUM('JOUEURS N(3)'!I11+'JOUEURS N(3)'!I14)</f>
        <v>122</v>
      </c>
      <c r="H7" s="44">
        <f>Tableau1[[#This Row],[Pts 2,80m]]/Tableau1[[#This Row],[Nb Rep]]*0.86</f>
        <v>5.561803278688525</v>
      </c>
      <c r="I7" s="44">
        <f>Tableau1[[#This Row],[Pts 2,80m]]/Tableau1[[#This Row],[Nb Rep]]</f>
        <v>6.4672131147540988</v>
      </c>
      <c r="J7" s="45">
        <v>2</v>
      </c>
      <c r="K7" s="46">
        <f>Tableau1[[#This Row],[tn1]]+Tableau1[[#This Row],[tn2]]+Tableau1[[#This Row],[tn3]]</f>
        <v>120</v>
      </c>
      <c r="L7" s="47"/>
      <c r="M7" s="83">
        <f>Tableau1[[#This Row],[tn1]]+Tableau1[[#This Row],[tn2]]+Tableau1[[#This Row],[tn3]]+Tableau1[[#This Row],[tn3 BIS]]+Tableau1[[#This Row],[tn4 ]]+Tableau1[[#This Row],[tn5]]</f>
        <v>120</v>
      </c>
      <c r="N7" s="43">
        <v>0</v>
      </c>
      <c r="O7" s="43">
        <v>30</v>
      </c>
      <c r="P7" s="43">
        <v>90</v>
      </c>
      <c r="Q7" s="43">
        <v>0</v>
      </c>
      <c r="R7" s="43"/>
      <c r="S7" s="43"/>
    </row>
    <row r="8" spans="1:19" ht="22" customHeight="1" x14ac:dyDescent="1.1000000000000001">
      <c r="A8" s="39">
        <v>5</v>
      </c>
      <c r="B8" s="40" t="s">
        <v>40</v>
      </c>
      <c r="C8" s="59" t="str">
        <f>'JOUEURS N(3)'!B6</f>
        <v>013111H</v>
      </c>
      <c r="D8" s="60" t="str">
        <f>'JOUEURS N(3)'!C6</f>
        <v>FERNANDEZ MARC</v>
      </c>
      <c r="E8" s="49" t="str">
        <f>'JOUEURS N(3)'!F6</f>
        <v>BILLARD CLUB CAVAILLONNAIS</v>
      </c>
      <c r="F8" s="43">
        <f>SUM('JOUEURS N(3)'!H6+'JOUEURS N(3)'!H9+'JOUEURS N(3)'!H16)</f>
        <v>1045</v>
      </c>
      <c r="G8" s="43">
        <f>SUM('JOUEURS N(3)'!I6+'JOUEURS N(3)'!I9+'JOUEURS N(3)'!I16)</f>
        <v>199</v>
      </c>
      <c r="H8" s="44">
        <f>Tableau1[[#This Row],[Pts 2,80m]]/Tableau1[[#This Row],[Nb Rep]]*0.86</f>
        <v>4.5160804020100498</v>
      </c>
      <c r="I8" s="44">
        <f>Tableau1[[#This Row],[Pts 2,80m]]/Tableau1[[#This Row],[Nb Rep]]</f>
        <v>5.2512562814070352</v>
      </c>
      <c r="J8" s="45">
        <v>2</v>
      </c>
      <c r="K8" s="46">
        <f>Tableau1[[#This Row],[tn1]]+Tableau1[[#This Row],[tn2]]</f>
        <v>120</v>
      </c>
      <c r="L8" s="47"/>
      <c r="M8" s="83">
        <f>Tableau1[[#This Row],[tn1]]+Tableau1[[#This Row],[tn2]]+Tableau1[[#This Row],[tn3]]+Tableau1[[#This Row],[tn3 BIS]]+Tableau1[[#This Row],[tn4 ]]+Tableau1[[#This Row],[tn5]]</f>
        <v>170</v>
      </c>
      <c r="N8" s="43">
        <f>'JOUEURS N(3)'!K6</f>
        <v>50</v>
      </c>
      <c r="O8" s="43">
        <v>70</v>
      </c>
      <c r="P8" s="43">
        <v>50</v>
      </c>
      <c r="Q8" s="43">
        <v>0</v>
      </c>
      <c r="R8" s="43"/>
      <c r="S8" s="43"/>
    </row>
    <row r="9" spans="1:19" ht="22" customHeight="1" x14ac:dyDescent="1.1000000000000001">
      <c r="A9" s="39">
        <v>6</v>
      </c>
      <c r="B9" s="40" t="s">
        <v>40</v>
      </c>
      <c r="C9" s="59" t="str">
        <f>'JOUEURS N(3)'!B8</f>
        <v>168834Q</v>
      </c>
      <c r="D9" s="60" t="str">
        <f>'JOUEURS N(3)'!C8</f>
        <v>SIEGLER JEAN PIERRE</v>
      </c>
      <c r="E9" s="49" t="str">
        <f>'JOUEURS N(3)'!F8</f>
        <v>BILLARD CLUB CARPENTRASSIEN</v>
      </c>
      <c r="F9" s="43">
        <f>SUM('JOUEURS N(3)'!H8+'JOUEURS N(3)'!H17)</f>
        <v>675</v>
      </c>
      <c r="G9" s="43">
        <f>SUM('JOUEURS N(3)'!I8+'JOUEURS N(3)'!I17)</f>
        <v>139</v>
      </c>
      <c r="H9" s="44">
        <f>Tableau1[[#This Row],[Pts 2,80m]]/Tableau1[[#This Row],[Nb Rep]]*0.86</f>
        <v>4.1762589928057556</v>
      </c>
      <c r="I9" s="44">
        <f>Tableau1[[#This Row],[Pts 2,80m]]/Tableau1[[#This Row],[Nb Rep]]</f>
        <v>4.8561151079136691</v>
      </c>
      <c r="J9" s="45">
        <v>2</v>
      </c>
      <c r="K9" s="46">
        <f>Tableau1[[#This Row],[tn1]]+Tableau1[[#This Row],[tn2]]+Tableau1[[#This Row],[tn3]]</f>
        <v>120</v>
      </c>
      <c r="L9" s="47"/>
      <c r="M9" s="83">
        <f>Tableau1[[#This Row],[tn1]]+Tableau1[[#This Row],[tn2]]+Tableau1[[#This Row],[tn3]]+Tableau1[[#This Row],[tn3 BIS]]+Tableau1[[#This Row],[tn4 ]]+Tableau1[[#This Row],[tn5]]</f>
        <v>120</v>
      </c>
      <c r="N9" s="43">
        <v>0</v>
      </c>
      <c r="O9" s="43">
        <f>'JOUEURS N(3)'!K8</f>
        <v>90</v>
      </c>
      <c r="P9" s="43">
        <v>30</v>
      </c>
      <c r="Q9" s="43">
        <v>0</v>
      </c>
      <c r="R9" s="43"/>
      <c r="S9" s="43"/>
    </row>
    <row r="10" spans="1:19" ht="22" customHeight="1" x14ac:dyDescent="1.1000000000000001">
      <c r="A10" s="39">
        <v>7</v>
      </c>
      <c r="B10" s="40" t="s">
        <v>40</v>
      </c>
      <c r="C10" s="59" t="str">
        <f>'JOUEURS N(3)'!B12</f>
        <v>118661X</v>
      </c>
      <c r="D10" s="60" t="str">
        <f>'JOUEURS N(3)'!C12</f>
        <v>GIBARROUX CRISTOPHE</v>
      </c>
      <c r="E10" s="49" t="str">
        <f>'JOUEURS N(3)'!F12</f>
        <v>S. S. A. B. D AIX EN PROVENCE</v>
      </c>
      <c r="F10" s="43">
        <f>SUM('JOUEURS N(3)'!H12+'JOUEURS N(3)'!H15)</f>
        <v>656</v>
      </c>
      <c r="G10" s="43">
        <f>SUM('JOUEURS N(3)'!I12+'JOUEURS N(3)'!I15)</f>
        <v>119</v>
      </c>
      <c r="H10" s="44">
        <f>Tableau1[[#This Row],[Pts 2,80m]]/Tableau1[[#This Row],[Nb Rep]]*0.86</f>
        <v>4.740840336134454</v>
      </c>
      <c r="I10" s="44">
        <f>Tableau1[[#This Row],[Pts 2,80m]]/Tableau1[[#This Row],[Nb Rep]]</f>
        <v>5.5126050420168067</v>
      </c>
      <c r="J10" s="45">
        <v>2</v>
      </c>
      <c r="K10" s="46">
        <f>Tableau1[[#This Row],[tn1]]+Tableau1[[#This Row],[tn2]]+Tableau1[[#This Row],[tn3]]</f>
        <v>80</v>
      </c>
      <c r="L10" s="47"/>
      <c r="M10" s="83">
        <f>Tableau1[[#This Row],[tn1]]+Tableau1[[#This Row],[tn2]]+Tableau1[[#This Row],[tn3]]+Tableau1[[#This Row],[tn3 BIS]]+Tableau1[[#This Row],[tn4 ]]+Tableau1[[#This Row],[tn5]]</f>
        <v>80</v>
      </c>
      <c r="N10" s="43">
        <v>0</v>
      </c>
      <c r="O10" s="43">
        <f>'JOUEURS N(3)'!K12</f>
        <v>10</v>
      </c>
      <c r="P10" s="43">
        <v>70</v>
      </c>
      <c r="Q10" s="43">
        <v>0</v>
      </c>
      <c r="R10" s="43"/>
      <c r="S10" s="43"/>
    </row>
    <row r="11" spans="1:19" ht="22" customHeight="1" x14ac:dyDescent="1.1000000000000001">
      <c r="A11" s="39">
        <v>8</v>
      </c>
      <c r="B11" s="40" t="s">
        <v>40</v>
      </c>
      <c r="C11" s="59" t="str">
        <f>'JOUEURS N(3)'!B5</f>
        <v>022366G</v>
      </c>
      <c r="D11" s="60" t="str">
        <f>'JOUEURS N(3)'!C5</f>
        <v>DREMEAUX JEAN PIERRE</v>
      </c>
      <c r="E11" s="49" t="str">
        <f>'JOUEURS N(3)'!F5</f>
        <v>BILLARD CLUB DE NICE</v>
      </c>
      <c r="F11" s="43">
        <f>SUM('JOUEURS N(3)'!H5)</f>
        <v>454</v>
      </c>
      <c r="G11" s="43">
        <f>SUM('JOUEURS N(3)'!I5)</f>
        <v>66</v>
      </c>
      <c r="H11" s="44">
        <f>Tableau1[[#This Row],[Pts 2,80m]]/Tableau1[[#This Row],[Nb Rep]]*0.86</f>
        <v>5.915757575757576</v>
      </c>
      <c r="I11" s="44">
        <f>Tableau1[[#This Row],[Pts 2,80m]]/Tableau1[[#This Row],[Nb Rep]]</f>
        <v>6.8787878787878789</v>
      </c>
      <c r="J11" s="45">
        <v>1</v>
      </c>
      <c r="K11" s="46">
        <f>Tableau1[[#This Row],[tn1]]+Tableau1[[#This Row],[tn2]]+Tableau1[[#This Row],[tn3]]</f>
        <v>70</v>
      </c>
      <c r="L11" s="47"/>
      <c r="M11" s="83">
        <f>Tableau1[[#This Row],[tn1]]+Tableau1[[#This Row],[tn2]]+Tableau1[[#This Row],[tn3]]+Tableau1[[#This Row],[tn3 BIS]]+Tableau1[[#This Row],[tn4 ]]+Tableau1[[#This Row],[tn5]]</f>
        <v>70</v>
      </c>
      <c r="N11" s="43">
        <f>'JOUEURS N(3)'!K5</f>
        <v>70</v>
      </c>
      <c r="O11" s="43">
        <v>0</v>
      </c>
      <c r="P11" s="43">
        <v>0</v>
      </c>
      <c r="Q11" s="43">
        <v>0</v>
      </c>
      <c r="R11" s="43"/>
      <c r="S11" s="43"/>
    </row>
    <row r="12" spans="1:19" ht="22" customHeight="1" x14ac:dyDescent="1.1000000000000001">
      <c r="A12" s="39"/>
      <c r="B12" s="40"/>
      <c r="C12" s="59"/>
      <c r="D12" s="60"/>
      <c r="E12" s="49"/>
      <c r="F12" s="43"/>
      <c r="G12" s="43"/>
      <c r="H12" s="44"/>
      <c r="I12" s="44"/>
      <c r="J12" s="45"/>
      <c r="K12" s="46"/>
      <c r="L12" s="47"/>
      <c r="M12" s="83"/>
      <c r="N12" s="43"/>
      <c r="O12" s="43"/>
      <c r="P12" s="43"/>
      <c r="Q12" s="43"/>
      <c r="R12" s="43"/>
      <c r="S12" s="43"/>
    </row>
    <row r="13" spans="1:19" ht="22" customHeight="1" x14ac:dyDescent="1.1000000000000001">
      <c r="A13" s="39"/>
      <c r="B13" s="40"/>
      <c r="C13" s="59"/>
      <c r="D13" s="60"/>
      <c r="E13" s="49"/>
      <c r="F13" s="43"/>
      <c r="G13" s="43"/>
      <c r="H13" s="44"/>
      <c r="I13" s="44"/>
      <c r="J13" s="45"/>
      <c r="K13" s="46"/>
      <c r="L13" s="47"/>
      <c r="M13" s="83"/>
      <c r="N13" s="43"/>
      <c r="O13" s="43"/>
      <c r="P13" s="43"/>
      <c r="Q13" s="43"/>
      <c r="R13" s="43"/>
      <c r="S13" s="43"/>
    </row>
  </sheetData>
  <sheetProtection algorithmName="SHA-512" hashValue="yctSY3mOIaDBcuo+8LARlN8N0O0RbV5q5193VYAOGrZcde9x4ANE1cFXRGC3aC1DKUVXKjOUpH7+/uJ9J2ltAQ==" saltValue="fNYsbl3JVZStdrWLaeViSw==" spinCount="100000" sheet="1" objects="1" scenarios="1"/>
  <mergeCells count="1">
    <mergeCell ref="A1:B1"/>
  </mergeCells>
  <phoneticPr fontId="22" type="noConversion"/>
  <conditionalFormatting sqref="A3:A13">
    <cfRule type="expression" dxfId="1" priority="1">
      <formula>"$g125&lt;1"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957C5-FA6B-459E-8435-CD78F0C92A70}">
  <sheetPr>
    <tabColor rgb="FF7030A0"/>
  </sheetPr>
  <dimension ref="A1:S9"/>
  <sheetViews>
    <sheetView zoomScale="85" zoomScaleNormal="85" workbookViewId="0">
      <selection activeCell="B8" sqref="B8"/>
    </sheetView>
  </sheetViews>
  <sheetFormatPr baseColWidth="10" defaultRowHeight="14.75" x14ac:dyDescent="0.75"/>
  <cols>
    <col min="1" max="1" width="14.1796875" customWidth="1"/>
    <col min="2" max="2" width="10.26953125" customWidth="1"/>
    <col min="3" max="3" width="17.1796875" customWidth="1"/>
    <col min="4" max="4" width="22.453125" customWidth="1"/>
    <col min="5" max="5" width="29.1796875" style="50" customWidth="1"/>
    <col min="6" max="6" width="11.54296875" style="55" customWidth="1"/>
    <col min="7" max="7" width="11.54296875" style="56" customWidth="1"/>
    <col min="8" max="8" width="15.40625" style="55" customWidth="1"/>
    <col min="9" max="9" width="15.6328125" style="55" customWidth="1"/>
    <col min="10" max="10" width="15.6328125" customWidth="1"/>
    <col min="11" max="11" width="11" style="38" hidden="1" customWidth="1"/>
    <col min="12" max="12" width="11" style="38" customWidth="1"/>
    <col min="13" max="19" width="11.54296875" customWidth="1"/>
  </cols>
  <sheetData>
    <row r="1" spans="1:19" ht="48.5" customHeight="1" x14ac:dyDescent="0.8">
      <c r="A1" s="101" t="s">
        <v>161</v>
      </c>
      <c r="B1" s="101"/>
      <c r="C1" s="3" t="s">
        <v>1</v>
      </c>
      <c r="D1" s="4"/>
      <c r="E1" s="48"/>
      <c r="F1" s="51"/>
      <c r="G1" s="52"/>
      <c r="H1" s="53"/>
      <c r="I1" s="8" t="s">
        <v>8</v>
      </c>
      <c r="J1" s="5"/>
      <c r="K1" s="10"/>
      <c r="L1" s="10"/>
      <c r="M1" s="10"/>
      <c r="N1" s="10"/>
      <c r="O1" s="10"/>
      <c r="P1" s="10"/>
      <c r="Q1" s="10"/>
      <c r="R1" s="10"/>
      <c r="S1" s="10"/>
    </row>
    <row r="2" spans="1:19" ht="59" x14ac:dyDescent="0.75">
      <c r="A2" s="13" t="s">
        <v>9</v>
      </c>
      <c r="B2" s="15" t="s">
        <v>10</v>
      </c>
      <c r="C2" s="15" t="s">
        <v>11</v>
      </c>
      <c r="D2" s="15" t="s">
        <v>154</v>
      </c>
      <c r="E2" s="86" t="s">
        <v>13</v>
      </c>
      <c r="F2" s="86" t="s">
        <v>150</v>
      </c>
      <c r="G2" s="86" t="s">
        <v>151</v>
      </c>
      <c r="H2" s="85" t="s">
        <v>148</v>
      </c>
      <c r="I2" s="86" t="s">
        <v>147</v>
      </c>
      <c r="J2" s="86" t="s">
        <v>152</v>
      </c>
      <c r="K2" s="18" t="s">
        <v>23</v>
      </c>
      <c r="L2" s="18" t="s">
        <v>153</v>
      </c>
      <c r="M2" s="84" t="s">
        <v>130</v>
      </c>
      <c r="N2" s="84" t="s">
        <v>131</v>
      </c>
      <c r="O2" s="84" t="s">
        <v>132</v>
      </c>
      <c r="P2" s="84" t="s">
        <v>133</v>
      </c>
      <c r="Q2" s="84" t="s">
        <v>134</v>
      </c>
      <c r="R2" s="84" t="s">
        <v>135</v>
      </c>
      <c r="S2" s="84" t="s">
        <v>136</v>
      </c>
    </row>
    <row r="3" spans="1:19" ht="27.5" x14ac:dyDescent="0.8">
      <c r="A3" s="39" t="s">
        <v>84</v>
      </c>
      <c r="B3" s="40" t="s">
        <v>85</v>
      </c>
      <c r="C3" s="41" t="s">
        <v>86</v>
      </c>
      <c r="D3" s="42" t="s">
        <v>87</v>
      </c>
      <c r="E3" s="81" t="s">
        <v>88</v>
      </c>
      <c r="F3" s="54" t="s">
        <v>89</v>
      </c>
      <c r="G3" s="43" t="s">
        <v>90</v>
      </c>
      <c r="H3" s="44" t="s">
        <v>92</v>
      </c>
      <c r="I3" s="57" t="s">
        <v>146</v>
      </c>
      <c r="J3" s="58" t="s">
        <v>145</v>
      </c>
      <c r="K3" s="47" t="s">
        <v>83</v>
      </c>
      <c r="L3" s="47" t="s">
        <v>144</v>
      </c>
      <c r="M3" s="43" t="s">
        <v>137</v>
      </c>
      <c r="N3" s="43" t="s">
        <v>138</v>
      </c>
      <c r="O3" s="43" t="s">
        <v>139</v>
      </c>
      <c r="P3" s="43" t="s">
        <v>140</v>
      </c>
      <c r="Q3" s="43" t="s">
        <v>142</v>
      </c>
      <c r="R3" s="43" t="s">
        <v>141</v>
      </c>
      <c r="S3" s="43" t="s">
        <v>143</v>
      </c>
    </row>
    <row r="4" spans="1:19" ht="22" customHeight="1" x14ac:dyDescent="1.1000000000000001">
      <c r="A4" s="39"/>
      <c r="B4" s="40"/>
      <c r="C4" s="59"/>
      <c r="D4" s="60"/>
      <c r="E4" s="49"/>
      <c r="F4" s="43"/>
      <c r="G4" s="43"/>
      <c r="H4" s="44"/>
      <c r="I4" s="45"/>
      <c r="J4" s="46"/>
      <c r="K4" s="47"/>
      <c r="L4" s="83"/>
      <c r="M4" s="43"/>
      <c r="N4" s="43"/>
      <c r="O4" s="43"/>
      <c r="P4" s="43"/>
      <c r="Q4" s="43"/>
      <c r="R4" s="43"/>
      <c r="S4" s="43"/>
    </row>
    <row r="5" spans="1:19" ht="22" customHeight="1" x14ac:dyDescent="1.1000000000000001">
      <c r="A5" s="39"/>
      <c r="B5" s="40"/>
      <c r="C5" s="59"/>
      <c r="D5" s="60"/>
      <c r="E5" s="49"/>
      <c r="F5" s="43"/>
      <c r="G5" s="43"/>
      <c r="H5" s="44"/>
      <c r="I5" s="45"/>
      <c r="J5" s="46"/>
      <c r="K5" s="47"/>
      <c r="L5" s="83"/>
      <c r="M5" s="43"/>
      <c r="N5" s="43"/>
      <c r="O5" s="43"/>
      <c r="P5" s="43"/>
      <c r="Q5" s="43"/>
      <c r="R5" s="43"/>
      <c r="S5" s="43"/>
    </row>
    <row r="6" spans="1:19" ht="22" customHeight="1" x14ac:dyDescent="1.1000000000000001">
      <c r="A6" s="39"/>
      <c r="B6" s="40"/>
      <c r="C6" s="59"/>
      <c r="D6" s="60"/>
      <c r="E6" s="49"/>
      <c r="F6" s="43"/>
      <c r="G6" s="43"/>
      <c r="H6" s="44"/>
      <c r="I6" s="45"/>
      <c r="J6" s="46"/>
      <c r="K6" s="47"/>
      <c r="L6" s="83"/>
      <c r="M6" s="43"/>
      <c r="N6" s="43"/>
      <c r="O6" s="43"/>
      <c r="P6" s="43"/>
      <c r="Q6" s="43"/>
      <c r="R6" s="43"/>
      <c r="S6" s="43"/>
    </row>
    <row r="7" spans="1:19" ht="22" customHeight="1" x14ac:dyDescent="1.1000000000000001">
      <c r="A7" s="39"/>
      <c r="B7" s="40"/>
      <c r="C7" s="59"/>
      <c r="D7" s="60"/>
      <c r="E7" s="49"/>
      <c r="F7" s="43"/>
      <c r="G7" s="43"/>
      <c r="H7" s="44"/>
      <c r="I7" s="45"/>
      <c r="J7" s="46"/>
      <c r="K7" s="47"/>
      <c r="L7" s="83"/>
      <c r="M7" s="43"/>
      <c r="N7" s="43"/>
      <c r="O7" s="43"/>
      <c r="P7" s="43"/>
      <c r="Q7" s="43"/>
      <c r="R7" s="43"/>
      <c r="S7" s="43"/>
    </row>
    <row r="8" spans="1:19" ht="22" customHeight="1" x14ac:dyDescent="1.1000000000000001">
      <c r="A8" s="39"/>
      <c r="B8" s="40"/>
      <c r="C8" s="59"/>
      <c r="D8" s="60"/>
      <c r="E8" s="49"/>
      <c r="F8" s="43"/>
      <c r="G8" s="43"/>
      <c r="H8" s="44"/>
      <c r="I8" s="45"/>
      <c r="J8" s="46"/>
      <c r="K8" s="47"/>
      <c r="L8" s="83"/>
      <c r="M8" s="43"/>
      <c r="N8" s="43"/>
      <c r="O8" s="43"/>
      <c r="P8" s="43"/>
      <c r="Q8" s="43"/>
      <c r="R8" s="43"/>
      <c r="S8" s="43"/>
    </row>
    <row r="9" spans="1:19" ht="22" customHeight="1" x14ac:dyDescent="1.1000000000000001">
      <c r="A9" s="39"/>
      <c r="B9" s="40"/>
      <c r="C9" s="59"/>
      <c r="D9" s="60"/>
      <c r="E9" s="49"/>
      <c r="F9" s="43"/>
      <c r="G9" s="43"/>
      <c r="H9" s="44"/>
      <c r="I9" s="45"/>
      <c r="J9" s="46"/>
      <c r="K9" s="47"/>
      <c r="L9" s="83"/>
      <c r="M9" s="43"/>
      <c r="N9" s="43"/>
      <c r="O9" s="43"/>
      <c r="P9" s="43"/>
      <c r="Q9" s="43"/>
      <c r="R9" s="43"/>
      <c r="S9" s="43"/>
    </row>
  </sheetData>
  <mergeCells count="1">
    <mergeCell ref="A1:B1"/>
  </mergeCells>
  <conditionalFormatting sqref="A3:A9">
    <cfRule type="expression" dxfId="0" priority="1">
      <formula>"$g125&lt;1"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RESULTAT A PUBLIER</vt:lpstr>
      <vt:lpstr>JOUEURS R(1)</vt:lpstr>
      <vt:lpstr>JOUEURS N(3)</vt:lpstr>
      <vt:lpstr>JOUEURS N(2)</vt:lpstr>
      <vt:lpstr>REGIONAL (1)</vt:lpstr>
      <vt:lpstr>NATIONAL (3)</vt:lpstr>
      <vt:lpstr>NATIONAL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BRIAND</dc:creator>
  <cp:lastModifiedBy>Achour FERHAT</cp:lastModifiedBy>
  <dcterms:created xsi:type="dcterms:W3CDTF">2025-11-16T15:39:30Z</dcterms:created>
  <dcterms:modified xsi:type="dcterms:W3CDTF">2025-11-23T20:45:57Z</dcterms:modified>
</cp:coreProperties>
</file>